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omments2.xml" ContentType="application/vnd.openxmlformats-officedocument.spreadsheetml.comments+xml"/>
  <Override PartName="/xl/drawings/drawing5.xml" ContentType="application/vnd.openxmlformats-officedocument.drawing+xml"/>
  <Override PartName="/xl/comments3.xml" ContentType="application/vnd.openxmlformats-officedocument.spreadsheetml.comments+xml"/>
  <Override PartName="/xl/drawings/drawing6.xml" ContentType="application/vnd.openxmlformats-officedocument.drawing+xml"/>
  <Override PartName="/xl/comments4.xml" ContentType="application/vnd.openxmlformats-officedocument.spreadsheetml.comments+xml"/>
  <Override PartName="/xl/drawings/drawing7.xml" ContentType="application/vnd.openxmlformats-officedocument.drawing+xml"/>
  <Override PartName="/xl/comments5.xml" ContentType="application/vnd.openxmlformats-officedocument.spreadsheetml.comments+xml"/>
  <Override PartName="/xl/drawings/drawing8.xml" ContentType="application/vnd.openxmlformats-officedocument.drawing+xml"/>
  <Override PartName="/xl/comments6.xml" ContentType="application/vnd.openxmlformats-officedocument.spreadsheetml.comments+xml"/>
  <Override PartName="/xl/drawings/drawing9.xml" ContentType="application/vnd.openxmlformats-officedocument.drawing+xml"/>
  <Override PartName="/xl/comments7.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8.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omments9.xml" ContentType="application/vnd.openxmlformats-officedocument.spreadsheetml.comments+xml"/>
  <Override PartName="/xl/drawings/drawing16.xml" ContentType="application/vnd.openxmlformats-officedocument.drawing+xml"/>
  <Override PartName="/xl/comments10.xml" ContentType="application/vnd.openxmlformats-officedocument.spreadsheetml.comments+xml"/>
  <Override PartName="/xl/drawings/drawing17.xml" ContentType="application/vnd.openxmlformats-officedocument.drawing+xml"/>
  <Override PartName="/xl/comments11.xml" ContentType="application/vnd.openxmlformats-officedocument.spreadsheetml.comments+xml"/>
  <Override PartName="/xl/drawings/drawing18.xml" ContentType="application/vnd.openxmlformats-officedocument.drawing+xml"/>
  <Override PartName="/xl/comments12.xml" ContentType="application/vnd.openxmlformats-officedocument.spreadsheetml.comments+xml"/>
  <Override PartName="/xl/drawings/drawing19.xml" ContentType="application/vnd.openxmlformats-officedocument.drawing+xml"/>
  <Override PartName="/xl/comments13.xml" ContentType="application/vnd.openxmlformats-officedocument.spreadsheetml.comments+xml"/>
  <Override PartName="/xl/drawings/drawing20.xml" ContentType="application/vnd.openxmlformats-officedocument.drawing+xml"/>
  <Override PartName="/xl/comments14.xml" ContentType="application/vnd.openxmlformats-officedocument.spreadsheetml.comments+xml"/>
  <Override PartName="/xl/drawings/drawing21.xml" ContentType="application/vnd.openxmlformats-officedocument.drawing+xml"/>
  <Override PartName="/xl/comments15.xml" ContentType="application/vnd.openxmlformats-officedocument.spreadsheetml.comments+xml"/>
  <Override PartName="/xl/drawings/drawing22.xml" ContentType="application/vnd.openxmlformats-officedocument.drawing+xml"/>
  <Override PartName="/xl/comments16.xml" ContentType="application/vnd.openxmlformats-officedocument.spreadsheetml.comments+xml"/>
  <Override PartName="/xl/drawings/drawing23.xml" ContentType="application/vnd.openxmlformats-officedocument.drawing+xml"/>
  <Override PartName="/xl/drawings/drawing24.xml" ContentType="application/vnd.openxmlformats-officedocument.drawing+xml"/>
  <Override PartName="/xl/comments17.xml" ContentType="application/vnd.openxmlformats-officedocument.spreadsheetml.comments+xml"/>
  <Override PartName="/xl/drawings/drawing25.xml" ContentType="application/vnd.openxmlformats-officedocument.drawing+xml"/>
  <Override PartName="/xl/comments18.xml" ContentType="application/vnd.openxmlformats-officedocument.spreadsheetml.comments+xml"/>
  <Override PartName="/xl/drawings/drawing26.xml" ContentType="application/vnd.openxmlformats-officedocument.drawing+xml"/>
  <Override PartName="/xl/comments19.xml" ContentType="application/vnd.openxmlformats-officedocument.spreadsheetml.comments+xml"/>
  <Override PartName="/xl/drawings/drawing27.xml" ContentType="application/vnd.openxmlformats-officedocument.drawing+xml"/>
  <Override PartName="/xl/comments20.xml" ContentType="application/vnd.openxmlformats-officedocument.spreadsheetml.comments+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231"/>
  <workbookPr filterPrivacy="1"/>
  <xr:revisionPtr revIDLastSave="297" documentId="8_{CA66279A-A0E4-423C-9AC7-3B97EF698A87}" xr6:coauthVersionLast="47" xr6:coauthVersionMax="47" xr10:uidLastSave="{C65123B8-C8A6-418D-840F-909323E34C43}"/>
  <bookViews>
    <workbookView xWindow="-103" yWindow="-103" windowWidth="28492" windowHeight="18343" tabRatio="817" xr2:uid="{00000000-000D-0000-FFFF-FFFF00000000}"/>
  </bookViews>
  <sheets>
    <sheet name="Indholdsfortegnelse" sheetId="1" r:id="rId1"/>
    <sheet name="Hjælp!" sheetId="36" r:id="rId2"/>
    <sheet name="Korrelation" sheetId="24" r:id="rId3"/>
    <sheet name="Reliabilitet-Validitet" sheetId="26" r:id="rId4"/>
    <sheet name="Lineær regression" sheetId="27" r:id="rId5"/>
    <sheet name="Multipel regression" sheetId="28" r:id="rId6"/>
    <sheet name="Faktoranalyse" sheetId="29" r:id="rId7"/>
    <sheet name="ANOVA" sheetId="30" r:id="rId8"/>
    <sheet name="Factorial ANOVA" sheetId="31" r:id="rId9"/>
    <sheet name="ANCOVA" sheetId="32" r:id="rId10"/>
    <sheet name="Repeated Measures ANOVA" sheetId="33" r:id="rId11"/>
    <sheet name="Factorial Rep-Measures ANOVA" sheetId="34" r:id="rId12"/>
    <sheet name="Logistisk Regression" sheetId="35" r:id="rId13"/>
    <sheet name="Symbolforklaring" sheetId="14" r:id="rId14"/>
    <sheet name="Tabeller" sheetId="11" r:id="rId15"/>
    <sheet name="Deskriptiv statistik" sheetId="13" r:id="rId16"/>
    <sheet name="Single-case z-test" sheetId="2" r:id="rId17"/>
    <sheet name="One-sample t-test" sheetId="4" r:id="rId18"/>
    <sheet name="Single-case t-test" sheetId="15" r:id="rId19"/>
    <sheet name="z-test af middelværdi" sheetId="3" r:id="rId20"/>
    <sheet name="Paired-samples t-test" sheetId="5" r:id="rId21"/>
    <sheet name="Power-Binominal-test" sheetId="18" r:id="rId22"/>
    <sheet name="Binominal-test" sheetId="6" r:id="rId23"/>
    <sheet name="(Wilcoxon-matched-pairs-test)" sheetId="7" r:id="rId24"/>
    <sheet name="Independent-samples t-test" sheetId="8" r:id="rId25"/>
    <sheet name="Chi-square-test" sheetId="9" r:id="rId26"/>
    <sheet name="Wilcoxon-Mann-Whitney-test" sheetId="10" r:id="rId27"/>
    <sheet name="Probability" sheetId="16" r:id="rId28"/>
    <sheet name="Power (t-tests)" sheetId="17" r:id="rId29"/>
    <sheet name="Power Generelt" sheetId="19" r:id="rId30"/>
    <sheet name="Missing data" sheetId="20" r:id="rId31"/>
    <sheet name="SPSS Vejledninger" sheetId="21" r:id="rId32"/>
    <sheet name="SPSS Vejledninger 2" sheetId="25" r:id="rId33"/>
    <sheet name="Glossary" sheetId="23" r:id="rId3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E150" i="35" l="1"/>
  <c r="E153" i="35"/>
  <c r="F120" i="35" l="1"/>
  <c r="F103" i="35" l="1"/>
  <c r="H120" i="35"/>
  <c r="F123" i="35" l="1"/>
  <c r="F105" i="35"/>
  <c r="H56" i="35" l="1"/>
  <c r="F56" i="35"/>
  <c r="H42" i="35"/>
  <c r="H45" i="35" s="1"/>
  <c r="G58" i="35" l="1"/>
  <c r="H38" i="32"/>
  <c r="H39" i="32"/>
  <c r="H40" i="32"/>
  <c r="H37" i="32"/>
  <c r="H36" i="32"/>
  <c r="F68" i="35" l="1"/>
  <c r="F70" i="35"/>
  <c r="H49" i="31"/>
  <c r="H46" i="31" l="1"/>
  <c r="H47" i="31"/>
  <c r="H48" i="31"/>
  <c r="H45" i="31"/>
  <c r="V4" i="30" l="1"/>
  <c r="H32" i="30" s="1"/>
  <c r="W4" i="30"/>
  <c r="W3" i="30" s="1"/>
  <c r="X4" i="30"/>
  <c r="H34" i="30" s="1"/>
  <c r="Y4" i="30"/>
  <c r="H35" i="30" s="1"/>
  <c r="U4" i="30"/>
  <c r="H31" i="30" s="1"/>
  <c r="F33" i="30" l="1"/>
  <c r="AD5" i="30"/>
  <c r="AD4" i="30" s="1"/>
  <c r="AD3" i="30" s="1"/>
  <c r="F64" i="30" s="1"/>
  <c r="Y3" i="30"/>
  <c r="X3" i="30"/>
  <c r="H33" i="30"/>
  <c r="V3" i="30"/>
  <c r="U3" i="30"/>
  <c r="U4" i="27"/>
  <c r="U2" i="27" s="1"/>
  <c r="T4" i="27"/>
  <c r="T2" i="27" s="1"/>
  <c r="F34" i="30" l="1"/>
  <c r="AE5" i="30"/>
  <c r="F35" i="30"/>
  <c r="AF5" i="30"/>
  <c r="F32" i="30"/>
  <c r="AC5" i="30"/>
  <c r="AC4" i="30" s="1"/>
  <c r="AC3" i="30" s="1"/>
  <c r="F62" i="30" s="1"/>
  <c r="AB5" i="30"/>
  <c r="AB4" i="30" s="1"/>
  <c r="AB3" i="30" s="1"/>
  <c r="F60" i="30" s="1"/>
  <c r="F31" i="30"/>
  <c r="E34" i="27"/>
  <c r="E74" i="27"/>
  <c r="E76" i="27" s="1"/>
  <c r="X5" i="27"/>
  <c r="Y5" i="27" s="1"/>
  <c r="Z5" i="27"/>
  <c r="AA5" i="27" s="1"/>
  <c r="E35" i="27"/>
  <c r="E21" i="27"/>
  <c r="F389" i="26"/>
  <c r="F394" i="26" s="1"/>
  <c r="F84" i="30" l="1"/>
  <c r="F41" i="30"/>
  <c r="F83" i="30"/>
  <c r="AF4" i="30"/>
  <c r="AF3" i="30" s="1"/>
  <c r="F68" i="30" s="1"/>
  <c r="F70" i="30" s="1"/>
  <c r="AE4" i="30"/>
  <c r="AE3" i="30" s="1"/>
  <c r="F66" i="30" s="1"/>
  <c r="F55" i="30"/>
  <c r="F37" i="30"/>
  <c r="F39" i="30" s="1"/>
  <c r="AA4" i="27"/>
  <c r="Z3" i="27" s="1"/>
  <c r="Z4" i="27"/>
  <c r="X4" i="27"/>
  <c r="Y4" i="27"/>
  <c r="X3" i="27" s="1"/>
  <c r="T3" i="27" s="1"/>
  <c r="AB5" i="27"/>
  <c r="AB4" i="27" s="1"/>
  <c r="E23" i="27" s="1"/>
  <c r="F393" i="26"/>
  <c r="F396" i="26" s="1"/>
  <c r="S4" i="24"/>
  <c r="S2" i="24" s="1"/>
  <c r="X5" i="24" s="1"/>
  <c r="Y5" i="24" s="1"/>
  <c r="R4" i="24"/>
  <c r="R2" i="24" s="1"/>
  <c r="V5" i="24" s="1"/>
  <c r="F43" i="30" l="1"/>
  <c r="F50" i="30"/>
  <c r="E28" i="27"/>
  <c r="E30" i="27" s="1"/>
  <c r="E83" i="27" s="1"/>
  <c r="E65" i="27"/>
  <c r="U3" i="27"/>
  <c r="E58" i="27"/>
  <c r="Y4" i="24"/>
  <c r="W5" i="24"/>
  <c r="Z5" i="24"/>
  <c r="F29" i="24"/>
  <c r="F30" i="24"/>
  <c r="F46" i="24" s="1"/>
  <c r="F28" i="24"/>
  <c r="F52" i="30" l="1"/>
  <c r="F58" i="30" s="1"/>
  <c r="F74" i="30" s="1"/>
  <c r="F97" i="30"/>
  <c r="F76" i="30"/>
  <c r="E42" i="27"/>
  <c r="E37" i="27"/>
  <c r="E44" i="27" s="1"/>
  <c r="E85" i="27" s="1"/>
  <c r="Z4" i="24"/>
  <c r="E36" i="24" s="1"/>
  <c r="L107" i="16"/>
  <c r="L98" i="16"/>
  <c r="L89" i="16"/>
  <c r="L81" i="16"/>
  <c r="L73" i="16"/>
  <c r="L65" i="16"/>
  <c r="E89" i="27" l="1"/>
  <c r="E69" i="27"/>
  <c r="AE5" i="27"/>
  <c r="AF5" i="27" s="1"/>
  <c r="F57" i="2"/>
  <c r="AF3" i="27" l="1"/>
  <c r="E49" i="27" s="1"/>
  <c r="E52" i="27" s="1"/>
  <c r="E67" i="27" s="1"/>
  <c r="E71" i="27" s="1"/>
  <c r="AE3" i="27"/>
  <c r="AG5" i="27" s="1"/>
  <c r="Q46" i="16"/>
  <c r="I37" i="16"/>
  <c r="AG7" i="5"/>
  <c r="AG8" i="5"/>
  <c r="AG9" i="5"/>
  <c r="AG10" i="5"/>
  <c r="AG11" i="5"/>
  <c r="AG12" i="5"/>
  <c r="AG13" i="5"/>
  <c r="AG14" i="5"/>
  <c r="AG15" i="5"/>
  <c r="AG16" i="5"/>
  <c r="AG17" i="5"/>
  <c r="AG18" i="5"/>
  <c r="AG19" i="5"/>
  <c r="AG20" i="5"/>
  <c r="AG21" i="5"/>
  <c r="AG22" i="5"/>
  <c r="AG23" i="5"/>
  <c r="AG24" i="5"/>
  <c r="AG25" i="5"/>
  <c r="AG26" i="5"/>
  <c r="AG27" i="5"/>
  <c r="AG28" i="5"/>
  <c r="AG29" i="5"/>
  <c r="AG30" i="5"/>
  <c r="AG31" i="5"/>
  <c r="AG32" i="5"/>
  <c r="AG33" i="5"/>
  <c r="AG34" i="5"/>
  <c r="AG35" i="5"/>
  <c r="AG36" i="5"/>
  <c r="AG37" i="5"/>
  <c r="AG38" i="5"/>
  <c r="AG39" i="5"/>
  <c r="AG40" i="5"/>
  <c r="AG41" i="5"/>
  <c r="AG42" i="5"/>
  <c r="AG43" i="5"/>
  <c r="AG44" i="5"/>
  <c r="AG45" i="5"/>
  <c r="AG46" i="5"/>
  <c r="AG47" i="5"/>
  <c r="AG48" i="5"/>
  <c r="AG49" i="5"/>
  <c r="AG50" i="5"/>
  <c r="AG51" i="5"/>
  <c r="AG52" i="5"/>
  <c r="AG53" i="5"/>
  <c r="AG54" i="5"/>
  <c r="AG55" i="5"/>
  <c r="AG56" i="5"/>
  <c r="AG57" i="5"/>
  <c r="AG58" i="5"/>
  <c r="AG59" i="5"/>
  <c r="W6" i="18"/>
  <c r="S6" i="18"/>
  <c r="F178" i="17"/>
  <c r="F202" i="17" s="1"/>
  <c r="F206" i="17" s="1"/>
  <c r="F217" i="17" s="1"/>
  <c r="F96" i="17"/>
  <c r="F110" i="17" s="1"/>
  <c r="F117" i="17" s="1"/>
  <c r="F119" i="17"/>
  <c r="S5" i="6"/>
  <c r="F48" i="17"/>
  <c r="F39" i="17"/>
  <c r="F46" i="17" s="1"/>
  <c r="F63" i="17" s="1"/>
  <c r="F67" i="17" s="1"/>
  <c r="X6" i="18" l="1"/>
  <c r="T6" i="18"/>
  <c r="F219" i="17"/>
  <c r="F221" i="17"/>
  <c r="F185" i="17"/>
  <c r="F189" i="17" s="1"/>
  <c r="F193" i="17" s="1"/>
  <c r="F134" i="17"/>
  <c r="F138" i="17" s="1"/>
  <c r="F151" i="17"/>
  <c r="F121" i="17"/>
  <c r="F80" i="17"/>
  <c r="F50" i="17"/>
  <c r="I72" i="10"/>
  <c r="J71" i="10" s="1"/>
  <c r="G72" i="10"/>
  <c r="E71" i="10" s="1"/>
  <c r="I71" i="10"/>
  <c r="G71" i="10"/>
  <c r="I40" i="10"/>
  <c r="G40" i="10"/>
  <c r="AG3" i="27" l="1"/>
  <c r="AG2" i="27" s="1"/>
  <c r="E57" i="27" s="1"/>
  <c r="E61" i="27" s="1"/>
  <c r="F149" i="17"/>
  <c r="F153" i="17" s="1"/>
  <c r="F125" i="17"/>
  <c r="F78" i="17"/>
  <c r="F82" i="17" s="1"/>
  <c r="F54" i="17"/>
  <c r="G39" i="10"/>
  <c r="I39" i="10"/>
  <c r="F143" i="9"/>
  <c r="G118" i="9"/>
  <c r="F118" i="9"/>
  <c r="F123" i="9" s="1"/>
  <c r="H117" i="9"/>
  <c r="H116" i="9"/>
  <c r="F63" i="9"/>
  <c r="G37" i="9"/>
  <c r="F43" i="9" s="1"/>
  <c r="F37" i="9"/>
  <c r="F42" i="9" s="1"/>
  <c r="H36" i="9"/>
  <c r="F41" i="9" s="1"/>
  <c r="H35" i="9"/>
  <c r="H24" i="6"/>
  <c r="H23" i="6"/>
  <c r="G87" i="9" l="1"/>
  <c r="G86" i="9"/>
  <c r="H118" i="9"/>
  <c r="F132" i="9" s="1"/>
  <c r="F124" i="9"/>
  <c r="F121" i="9"/>
  <c r="F122" i="9"/>
  <c r="G88" i="9"/>
  <c r="G89" i="9"/>
  <c r="H37" i="9"/>
  <c r="F40" i="9"/>
  <c r="T5" i="6"/>
  <c r="F133" i="9" l="1"/>
  <c r="F134" i="9" s="1"/>
  <c r="F125" i="9"/>
  <c r="G133" i="9"/>
  <c r="H133" i="9" s="1"/>
  <c r="G132" i="9"/>
  <c r="F44" i="9"/>
  <c r="G54" i="9"/>
  <c r="F53" i="9"/>
  <c r="G53" i="9"/>
  <c r="F54" i="9"/>
  <c r="G134" i="9" l="1"/>
  <c r="H132" i="9"/>
  <c r="H134" i="9" s="1"/>
  <c r="G55" i="9"/>
  <c r="H54" i="9"/>
  <c r="F61" i="9"/>
  <c r="H53" i="9"/>
  <c r="F55" i="9"/>
  <c r="H55" i="9" l="1"/>
  <c r="E28" i="15"/>
  <c r="E30" i="15"/>
  <c r="AF4" i="8"/>
  <c r="AE4" i="8"/>
  <c r="AF3" i="8"/>
  <c r="G41" i="8" s="1"/>
  <c r="AE3" i="8"/>
  <c r="G92" i="8" s="1"/>
  <c r="F38" i="15" l="1"/>
  <c r="F37" i="15"/>
  <c r="G93" i="8"/>
  <c r="AE2" i="8"/>
  <c r="AF2" i="8"/>
  <c r="G37" i="8"/>
  <c r="AG6" i="5"/>
  <c r="AG5" i="5"/>
  <c r="AF3" i="5"/>
  <c r="AE3" i="5"/>
  <c r="G33" i="5" s="1"/>
  <c r="AF4" i="5"/>
  <c r="AE4" i="5"/>
  <c r="G91" i="8" l="1"/>
  <c r="G57" i="8"/>
  <c r="AJ5" i="8"/>
  <c r="AK5" i="8" s="1"/>
  <c r="AK4" i="8" s="1"/>
  <c r="AK3" i="8" s="1"/>
  <c r="AK2" i="8" s="1"/>
  <c r="G38" i="8" s="1"/>
  <c r="G39" i="8" s="1"/>
  <c r="G90" i="8"/>
  <c r="G52" i="8"/>
  <c r="AL5" i="8"/>
  <c r="AM5" i="8" s="1"/>
  <c r="AM4" i="8" s="1"/>
  <c r="AM3" i="8" s="1"/>
  <c r="G53" i="8"/>
  <c r="G78" i="8" s="1"/>
  <c r="G79" i="5"/>
  <c r="G46" i="5"/>
  <c r="AG4" i="5"/>
  <c r="AE2" i="5"/>
  <c r="AF2" i="5"/>
  <c r="AG3" i="5"/>
  <c r="E17" i="3"/>
  <c r="E24" i="3" s="1"/>
  <c r="E30" i="4"/>
  <c r="F36" i="4" s="1"/>
  <c r="E21" i="4"/>
  <c r="E28" i="4" s="1"/>
  <c r="E13" i="2"/>
  <c r="F19" i="2" s="1"/>
  <c r="F26" i="2" s="1"/>
  <c r="H11" i="13"/>
  <c r="H5" i="13"/>
  <c r="H9" i="13" s="1"/>
  <c r="H12" i="13" s="1"/>
  <c r="H13" i="13"/>
  <c r="H6" i="13"/>
  <c r="H52" i="5" l="1"/>
  <c r="G80" i="5" s="1"/>
  <c r="AM2" i="8"/>
  <c r="G42" i="8" s="1"/>
  <c r="G43" i="8" s="1"/>
  <c r="G77" i="8"/>
  <c r="H64" i="8"/>
  <c r="H63" i="8"/>
  <c r="G97" i="8" s="1"/>
  <c r="H53" i="5"/>
  <c r="G67" i="5"/>
  <c r="AM5" i="5"/>
  <c r="AN5" i="5" s="1"/>
  <c r="AG2" i="5"/>
  <c r="AK5" i="5"/>
  <c r="AL5" i="5" s="1"/>
  <c r="G66" i="5"/>
  <c r="F32" i="3"/>
  <c r="F40" i="3" s="1"/>
  <c r="F31" i="3"/>
  <c r="F39" i="3" s="1"/>
  <c r="F37" i="4"/>
  <c r="F20" i="2"/>
  <c r="F27" i="2" s="1"/>
  <c r="H7" i="13"/>
  <c r="C1" i="13" l="1"/>
  <c r="D1" i="13" s="1"/>
  <c r="G45" i="8"/>
  <c r="G41" i="5"/>
  <c r="AO5" i="5"/>
  <c r="AP5" i="5" s="1"/>
  <c r="AN4" i="5"/>
  <c r="AN3" i="5" s="1"/>
  <c r="AN2" i="5" s="1"/>
  <c r="AL4" i="5"/>
  <c r="AL3" i="5" s="1"/>
  <c r="AL2" i="5" s="1"/>
  <c r="G68" i="5" s="1"/>
  <c r="G70" i="5" s="1"/>
  <c r="G95" i="8" l="1"/>
  <c r="G100" i="8" s="1"/>
  <c r="G55" i="8"/>
  <c r="H14" i="13"/>
  <c r="H15" i="13" s="1"/>
  <c r="H16" i="13" s="1"/>
  <c r="G80" i="8"/>
  <c r="G83" i="8" s="1"/>
  <c r="AP4" i="5"/>
  <c r="AP3" i="5" s="1"/>
  <c r="AP2" i="5" s="1"/>
  <c r="G34" i="5" s="1"/>
  <c r="G77" i="5"/>
  <c r="G99" i="8" l="1"/>
  <c r="G78" i="5"/>
  <c r="G83" i="5" s="1"/>
  <c r="G36" i="5"/>
  <c r="G44" i="5" s="1"/>
  <c r="G82" i="5" l="1"/>
  <c r="X3" i="24"/>
  <c r="S3" i="24" s="1"/>
  <c r="F32" i="24" s="1"/>
  <c r="X4" i="24"/>
  <c r="V4" i="24"/>
  <c r="W4" i="24"/>
  <c r="V3" i="24" l="1"/>
  <c r="R3" i="24" l="1"/>
  <c r="F31" i="24" s="1"/>
  <c r="F41" i="24"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V5" authorId="0" shapeId="0" xr:uid="{35B562A9-40A2-4F72-AC0B-F7213225AECC}">
      <text>
        <r>
          <rPr>
            <b/>
            <sz val="9"/>
            <color indexed="81"/>
            <rFont val="Tahoma"/>
            <family val="2"/>
          </rPr>
          <t>Author:</t>
        </r>
        <r>
          <rPr>
            <sz val="9"/>
            <color indexed="81"/>
            <rFont val="Tahoma"/>
            <family val="2"/>
          </rPr>
          <t xml:space="preserve">
Afstand til mean
</t>
        </r>
      </text>
    </comment>
    <comment ref="W5" authorId="0" shapeId="0" xr:uid="{BA504D7F-061C-41E2-8BEE-DD9351B9E97E}">
      <text>
        <r>
          <rPr>
            <b/>
            <sz val="9"/>
            <color indexed="81"/>
            <rFont val="Tahoma"/>
            <family val="2"/>
          </rPr>
          <t>Author:</t>
        </r>
        <r>
          <rPr>
            <sz val="9"/>
            <color indexed="81"/>
            <rFont val="Tahoma"/>
            <family val="2"/>
          </rPr>
          <t xml:space="preserve">
Afstand til mean kvadreret</t>
        </r>
      </text>
    </comment>
    <comment ref="X5" authorId="0" shapeId="0" xr:uid="{EFAC1ED6-164E-491A-92A1-0531F5BD3622}">
      <text>
        <r>
          <rPr>
            <b/>
            <sz val="9"/>
            <color indexed="81"/>
            <rFont val="Tahoma"/>
            <family val="2"/>
          </rPr>
          <t>Author:</t>
        </r>
        <r>
          <rPr>
            <sz val="9"/>
            <color indexed="81"/>
            <rFont val="Tahoma"/>
            <family val="2"/>
          </rPr>
          <t xml:space="preserve">
Afstand til mean</t>
        </r>
      </text>
    </comment>
    <comment ref="Y5" authorId="0" shapeId="0" xr:uid="{2662D304-6812-4A55-A78C-9CF27576D362}">
      <text>
        <r>
          <rPr>
            <b/>
            <sz val="9"/>
            <color indexed="81"/>
            <rFont val="Tahoma"/>
            <family val="2"/>
          </rPr>
          <t>Author:</t>
        </r>
        <r>
          <rPr>
            <sz val="9"/>
            <color indexed="81"/>
            <rFont val="Tahoma"/>
            <family val="2"/>
          </rPr>
          <t xml:space="preserve">
Afstand til mean kvadreret
</t>
        </r>
      </text>
    </comment>
    <comment ref="Z5" authorId="0" shapeId="0" xr:uid="{2ED1EE6A-47BD-481B-A349-9439E607D699}">
      <text>
        <r>
          <rPr>
            <b/>
            <sz val="9"/>
            <color indexed="81"/>
            <rFont val="Tahoma"/>
            <family val="2"/>
          </rPr>
          <t>Produkt af afstande til mean</t>
        </r>
      </text>
    </comment>
    <comment ref="E28" authorId="0" shapeId="0" xr:uid="{0FFACBE1-1943-4E73-99FF-5A8F3CB13408}">
      <text>
        <r>
          <rPr>
            <b/>
            <sz val="9"/>
            <color indexed="81"/>
            <rFont val="Tahoma"/>
            <family val="2"/>
          </rPr>
          <t>Gennemsnittet af den uafhængige variabel</t>
        </r>
      </text>
    </comment>
    <comment ref="E29" authorId="0" shapeId="0" xr:uid="{DA0CC02B-D1FC-493C-828E-EB509EA3258A}">
      <text>
        <r>
          <rPr>
            <b/>
            <sz val="9"/>
            <color indexed="81"/>
            <rFont val="Tahoma"/>
            <family val="2"/>
          </rPr>
          <t>Gennemsnittet af den afhængige variabel</t>
        </r>
      </text>
    </comment>
    <comment ref="E30" authorId="0" shapeId="0" xr:uid="{D55D5594-282B-4EF6-A731-EBE407593AC7}">
      <text>
        <r>
          <rPr>
            <b/>
            <sz val="9"/>
            <color indexed="81"/>
            <rFont val="Tahoma"/>
            <family val="2"/>
          </rPr>
          <t>Antal målepunkter</t>
        </r>
      </text>
    </comment>
    <comment ref="E31" authorId="0" shapeId="0" xr:uid="{022F0B87-9DBB-4930-A940-0695E7F03F09}">
      <text>
        <r>
          <rPr>
            <b/>
            <sz val="9"/>
            <color indexed="81"/>
            <rFont val="Tahoma"/>
            <family val="2"/>
          </rPr>
          <t>Standardafvigelse for variabel X</t>
        </r>
      </text>
    </comment>
    <comment ref="E32" authorId="0" shapeId="0" xr:uid="{3D42F73A-F6EE-48FD-9678-B61448D03631}">
      <text>
        <r>
          <rPr>
            <b/>
            <sz val="9"/>
            <color indexed="81"/>
            <rFont val="Tahoma"/>
            <family val="2"/>
          </rPr>
          <t>Standardafvigelse for variabel Y</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9" authorId="0" shapeId="0" xr:uid="{15CF4D6B-D10E-4A4D-9355-29AF25812D1B}">
      <text>
        <r>
          <rPr>
            <b/>
            <sz val="9"/>
            <color indexed="81"/>
            <rFont val="Tahoma"/>
            <family val="2"/>
          </rPr>
          <t>Author:</t>
        </r>
        <r>
          <rPr>
            <sz val="9"/>
            <color indexed="81"/>
            <rFont val="Tahoma"/>
            <family val="2"/>
          </rPr>
          <t xml:space="preserve">
Målepunkt
I undervisningen har dette typisk været den IQ vi ønsker at finde ud af om den er inden for normalen</t>
        </r>
      </text>
    </comment>
    <comment ref="D10" authorId="0" shapeId="0" xr:uid="{3E66F34D-FF39-419E-9EE4-AB62F30C9AC8}">
      <text>
        <r>
          <rPr>
            <b/>
            <sz val="9"/>
            <color indexed="81"/>
            <rFont val="Tahoma"/>
            <family val="2"/>
          </rPr>
          <t>Author:</t>
        </r>
        <r>
          <rPr>
            <sz val="9"/>
            <color indexed="81"/>
            <rFont val="Tahoma"/>
            <family val="2"/>
          </rPr>
          <t xml:space="preserve">
Middelværdi for population</t>
        </r>
      </text>
    </comment>
    <comment ref="D11" authorId="0" shapeId="0" xr:uid="{F760DC0A-C6CA-4510-8D41-B6360A50E909}">
      <text>
        <r>
          <rPr>
            <b/>
            <sz val="9"/>
            <color indexed="81"/>
            <rFont val="Tahoma"/>
            <family val="2"/>
          </rPr>
          <t>Author:</t>
        </r>
        <r>
          <rPr>
            <sz val="9"/>
            <color indexed="81"/>
            <rFont val="Tahoma"/>
            <family val="2"/>
          </rPr>
          <t xml:space="preserve">
Standardafvigelse for population</t>
        </r>
      </text>
    </comment>
    <comment ref="F18" authorId="0" shapeId="0" xr:uid="{A7F14C8B-0C9F-45C1-9A0C-13B25DE94DEE}">
      <text>
        <r>
          <rPr>
            <b/>
            <sz val="9"/>
            <color indexed="81"/>
            <rFont val="Tahoma"/>
            <family val="2"/>
          </rPr>
          <t>Author:</t>
        </r>
        <r>
          <rPr>
            <sz val="9"/>
            <color indexed="81"/>
            <rFont val="Tahoma"/>
            <family val="2"/>
          </rPr>
          <t xml:space="preserve">
Der er en lille afvigelse mellem excels z-værdi og Howells. Til eksamen brug Howell!</t>
        </r>
      </text>
    </comment>
    <comment ref="D19" authorId="0" shapeId="0" xr:uid="{8A8AD991-4F59-42AA-970C-3F8C8A33BBD4}">
      <text>
        <r>
          <rPr>
            <b/>
            <sz val="9"/>
            <color indexed="81"/>
            <rFont val="Tahoma"/>
            <family val="2"/>
          </rPr>
          <t>Author:</t>
        </r>
        <r>
          <rPr>
            <sz val="9"/>
            <color indexed="81"/>
            <rFont val="Tahoma"/>
            <family val="2"/>
          </rPr>
          <t xml:space="preserve">
Smaller portion på billedet
Højresidet i forhold til 0</t>
        </r>
      </text>
    </comment>
    <comment ref="F19" authorId="0" shapeId="0" xr:uid="{D2887C8E-6685-412B-BB59-FDA7FD434FA3}">
      <text>
        <r>
          <rPr>
            <b/>
            <sz val="9"/>
            <color indexed="81"/>
            <rFont val="Tahoma"/>
            <family val="2"/>
          </rPr>
          <t>Author:</t>
        </r>
        <r>
          <rPr>
            <sz val="9"/>
            <color indexed="81"/>
            <rFont val="Tahoma"/>
            <family val="2"/>
          </rPr>
          <t xml:space="preserve">
One-tailed</t>
        </r>
      </text>
    </comment>
    <comment ref="E20" authorId="0" shapeId="0" xr:uid="{B8FCCD5E-BA11-47DE-950E-0037C9B48767}">
      <text>
        <r>
          <rPr>
            <b/>
            <sz val="9"/>
            <color indexed="81"/>
            <rFont val="Tahoma"/>
            <family val="2"/>
          </rPr>
          <t>Author:</t>
        </r>
        <r>
          <rPr>
            <sz val="9"/>
            <color indexed="81"/>
            <rFont val="Tahoma"/>
            <family val="2"/>
          </rPr>
          <t xml:space="preserve">
Larger portion på billedet
Venstresidet i forhold til 0</t>
        </r>
      </text>
    </comment>
    <comment ref="F20" authorId="0" shapeId="0" xr:uid="{B7346ED9-4610-4434-917E-1F96DDE1DD84}">
      <text>
        <r>
          <rPr>
            <b/>
            <sz val="9"/>
            <color indexed="81"/>
            <rFont val="Tahoma"/>
            <family val="2"/>
          </rPr>
          <t>Author:</t>
        </r>
        <r>
          <rPr>
            <sz val="9"/>
            <color indexed="81"/>
            <rFont val="Tahoma"/>
            <family val="2"/>
          </rPr>
          <t xml:space="preserve">
One-tailed</t>
        </r>
      </text>
    </comment>
    <comment ref="D21" authorId="0" shapeId="0" xr:uid="{4150E461-312E-412D-AFC4-3ACDC8C49B65}">
      <text>
        <r>
          <rPr>
            <b/>
            <sz val="9"/>
            <color indexed="81"/>
            <rFont val="Tahoma"/>
            <family val="2"/>
          </rPr>
          <t>Author:</t>
        </r>
        <r>
          <rPr>
            <sz val="9"/>
            <color indexed="81"/>
            <rFont val="Tahoma"/>
            <family val="2"/>
          </rPr>
          <t xml:space="preserve">
Hvis der skal laves en twotailed test, ganges p-værdien med 0.
Har du aflæst i tabel E.10, skriv da det aflæste i stedet for de udregnede z-værdier ovenfor</t>
        </r>
      </text>
    </comment>
    <comment ref="D24" authorId="0" shapeId="0" xr:uid="{32C9667A-6217-4525-8C3C-A158D4840732}">
      <text>
        <r>
          <rPr>
            <b/>
            <sz val="9"/>
            <color indexed="81"/>
            <rFont val="Tahoma"/>
            <family val="2"/>
          </rPr>
          <t>Author:</t>
        </r>
        <r>
          <rPr>
            <sz val="9"/>
            <color indexed="81"/>
            <rFont val="Tahoma"/>
            <family val="2"/>
          </rPr>
          <t xml:space="preserve">
Ved en two tailed test ganges </t>
        </r>
        <r>
          <rPr>
            <i/>
            <sz val="9"/>
            <color indexed="81"/>
            <rFont val="Tahoma"/>
            <family val="2"/>
          </rPr>
          <t>smaller portion</t>
        </r>
        <r>
          <rPr>
            <sz val="9"/>
            <color indexed="81"/>
            <rFont val="Tahoma"/>
            <family val="2"/>
          </rPr>
          <t xml:space="preserve"> med to, da vi skal have indbefatte både øvre og nedre andel
</t>
        </r>
      </text>
    </comment>
    <comment ref="E44" authorId="0" shapeId="0" xr:uid="{85708FCD-5C6E-4946-9F20-7F914F2CBABF}">
      <text>
        <r>
          <rPr>
            <b/>
            <sz val="9"/>
            <color indexed="81"/>
            <rFont val="Tahoma"/>
            <family val="2"/>
          </rPr>
          <t>Author:</t>
        </r>
        <r>
          <rPr>
            <sz val="9"/>
            <color indexed="81"/>
            <rFont val="Tahoma"/>
            <family val="2"/>
          </rPr>
          <t xml:space="preserve">
Middelværdi for population</t>
        </r>
      </text>
    </comment>
    <comment ref="E45" authorId="0" shapeId="0" xr:uid="{E1F87BCF-2B4F-4C2C-92A4-81DA5AE8400E}">
      <text>
        <r>
          <rPr>
            <b/>
            <sz val="9"/>
            <color indexed="81"/>
            <rFont val="Tahoma"/>
            <family val="2"/>
          </rPr>
          <t>Author:</t>
        </r>
        <r>
          <rPr>
            <sz val="9"/>
            <color indexed="81"/>
            <rFont val="Tahoma"/>
            <family val="2"/>
          </rPr>
          <t xml:space="preserve">
Standardafvigelse for population</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7" authorId="0" shapeId="0" xr:uid="{501B78B1-08C3-4FEA-B0D1-80B6BD21935E}">
      <text>
        <r>
          <rPr>
            <b/>
            <sz val="9"/>
            <color indexed="81"/>
            <rFont val="Tahoma"/>
            <family val="2"/>
          </rPr>
          <t>Author:</t>
        </r>
        <r>
          <rPr>
            <sz val="9"/>
            <color indexed="81"/>
            <rFont val="Tahoma"/>
            <family val="2"/>
          </rPr>
          <t xml:space="preserve">
Middelværdien ændres ikke selvom den baseres på samples med N størrelse</t>
        </r>
      </text>
    </comment>
    <comment ref="D10" authorId="0" shapeId="0" xr:uid="{27BBBC74-8C93-4A8D-85EB-6B7E851DA545}">
      <text>
        <r>
          <rPr>
            <b/>
            <sz val="9"/>
            <color indexed="81"/>
            <rFont val="Tahoma"/>
            <family val="2"/>
          </rPr>
          <t>Author:</t>
        </r>
        <r>
          <rPr>
            <sz val="9"/>
            <color indexed="81"/>
            <rFont val="Tahoma"/>
            <family val="2"/>
          </rPr>
          <t xml:space="preserve">
For samples med N størrelse</t>
        </r>
      </text>
    </comment>
    <comment ref="D18" authorId="0" shapeId="0" xr:uid="{3BF8DB47-7724-4B59-A3D1-73E13DCE5264}">
      <text>
        <r>
          <rPr>
            <b/>
            <sz val="9"/>
            <color indexed="81"/>
            <rFont val="Tahoma"/>
            <family val="2"/>
          </rPr>
          <t>Author:</t>
        </r>
        <r>
          <rPr>
            <sz val="9"/>
            <color indexed="81"/>
            <rFont val="Tahoma"/>
            <family val="2"/>
          </rPr>
          <t xml:space="preserve">
Sample size</t>
        </r>
      </text>
    </comment>
    <comment ref="D19" authorId="0" shapeId="0" xr:uid="{E219030B-5953-45D3-B759-058896466DF8}">
      <text>
        <r>
          <rPr>
            <b/>
            <sz val="9"/>
            <color indexed="81"/>
            <rFont val="Tahoma"/>
            <family val="2"/>
          </rPr>
          <t>Author:</t>
        </r>
        <r>
          <rPr>
            <sz val="9"/>
            <color indexed="81"/>
            <rFont val="Tahoma"/>
            <family val="2"/>
          </rPr>
          <t xml:space="preserve">
Standardafvigelsen udregnes vha. diskriptiv statistik, hvis ikke den er givet i opgaven (se indholdsfortegnelse)</t>
        </r>
      </text>
    </comment>
    <comment ref="D25" authorId="0" shapeId="0" xr:uid="{6B0F7FB6-1AFA-4C63-AD89-C7490813F722}">
      <text>
        <r>
          <rPr>
            <b/>
            <sz val="9"/>
            <color indexed="81"/>
            <rFont val="Tahoma"/>
            <family val="2"/>
          </rPr>
          <t>Author:</t>
        </r>
        <r>
          <rPr>
            <sz val="9"/>
            <color indexed="81"/>
            <rFont val="Tahoma"/>
            <family val="2"/>
          </rPr>
          <t xml:space="preserve">
Middelværdi for sample</t>
        </r>
      </text>
    </comment>
    <comment ref="D26" authorId="0" shapeId="0" xr:uid="{AA5ECB4E-E192-4988-87A0-2C1DC3A9E99D}">
      <text>
        <r>
          <rPr>
            <b/>
            <sz val="9"/>
            <color indexed="81"/>
            <rFont val="Tahoma"/>
            <family val="2"/>
          </rPr>
          <t>Author:</t>
        </r>
        <r>
          <rPr>
            <sz val="9"/>
            <color indexed="81"/>
            <rFont val="Tahoma"/>
            <family val="2"/>
          </rPr>
          <t xml:space="preserve">
Middelværdi for populationen</t>
        </r>
      </text>
    </comment>
    <comment ref="D30" authorId="0" shapeId="0" xr:uid="{8D8D2312-157D-4CA9-934F-D2E3BA2BC341}">
      <text>
        <r>
          <rPr>
            <b/>
            <sz val="9"/>
            <color indexed="81"/>
            <rFont val="Tahoma"/>
            <family val="2"/>
          </rPr>
          <t>Author:</t>
        </r>
        <r>
          <rPr>
            <sz val="9"/>
            <color indexed="81"/>
            <rFont val="Tahoma"/>
            <family val="2"/>
          </rPr>
          <t xml:space="preserve">
Degrees of freedom</t>
        </r>
      </text>
    </comment>
    <comment ref="G30" authorId="0" shapeId="0" xr:uid="{B7824F9F-F12E-47B6-8056-6E0A726CF6F0}">
      <text>
        <r>
          <rPr>
            <b/>
            <sz val="9"/>
            <color indexed="81"/>
            <rFont val="Tahoma"/>
            <family val="2"/>
          </rPr>
          <t>Author: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E35" authorId="0" shapeId="0" xr:uid="{5510237D-45F7-4F86-B85C-04DB4020340D}">
      <text>
        <r>
          <rPr>
            <b/>
            <sz val="9"/>
            <color indexed="81"/>
            <rFont val="Tahoma"/>
            <family val="2"/>
          </rPr>
          <t>Author:</t>
        </r>
        <r>
          <rPr>
            <sz val="9"/>
            <color indexed="81"/>
            <rFont val="Tahoma"/>
            <family val="2"/>
          </rPr>
          <t xml:space="preserve">
Signifikansniveau</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I1" authorId="0" shapeId="0" xr:uid="{A1BDAEA7-8039-472B-A728-46A8260257D5}">
      <text>
        <r>
          <rPr>
            <b/>
            <sz val="9"/>
            <color indexed="81"/>
            <rFont val="Tahoma"/>
            <family val="2"/>
          </rPr>
          <t>Author:</t>
        </r>
        <r>
          <rPr>
            <sz val="9"/>
            <color indexed="81"/>
            <rFont val="Tahoma"/>
            <family val="2"/>
          </rPr>
          <t xml:space="preserve">
I litteraturen hedder det en "modificeret t-test", og så laver man en reference til hvor man har det fra. I vores tilfælde (og oftest i litteraturen) er det Crawford &amp; Howell.</t>
        </r>
      </text>
    </comment>
    <comment ref="D14" authorId="0" shapeId="0" xr:uid="{23906A32-0D5A-46FF-AD2D-616782DB0809}">
      <text>
        <r>
          <rPr>
            <b/>
            <sz val="9"/>
            <color indexed="81"/>
            <rFont val="Tahoma"/>
            <family val="2"/>
          </rPr>
          <t>Author:</t>
        </r>
        <r>
          <rPr>
            <sz val="9"/>
            <color indexed="81"/>
            <rFont val="Tahoma"/>
            <family val="2"/>
          </rPr>
          <t xml:space="preserve">
Grundet S</t>
        </r>
        <r>
          <rPr>
            <vertAlign val="subscript"/>
            <sz val="9"/>
            <color indexed="81"/>
            <rFont val="Tahoma"/>
            <family val="2"/>
          </rPr>
          <t>p</t>
        </r>
        <r>
          <rPr>
            <vertAlign val="superscript"/>
            <sz val="9"/>
            <color indexed="81"/>
            <rFont val="Tahoma"/>
            <family val="2"/>
          </rPr>
          <t>2</t>
        </r>
        <r>
          <rPr>
            <sz val="9"/>
            <color indexed="81"/>
            <rFont val="Tahoma"/>
            <family val="2"/>
          </rPr>
          <t>'s formel, vil det ved single-case blot blive variansen for control</t>
        </r>
      </text>
    </comment>
    <comment ref="L23" authorId="0" shapeId="0" xr:uid="{290D1A49-86F6-49DF-8266-535277453836}">
      <text>
        <r>
          <rPr>
            <b/>
            <sz val="9"/>
            <color indexed="81"/>
            <rFont val="Tahoma"/>
            <family val="2"/>
          </rPr>
          <t>Author:</t>
        </r>
        <r>
          <rPr>
            <sz val="9"/>
            <color indexed="81"/>
            <rFont val="Tahoma"/>
            <family val="2"/>
          </rPr>
          <t xml:space="preserve">
Lig med eller større: fordi det er én-halet</t>
        </r>
      </text>
    </comment>
    <comment ref="D25" authorId="0" shapeId="0" xr:uid="{82E96A6C-453B-487C-9627-2ADEB8C59C03}">
      <text>
        <r>
          <rPr>
            <b/>
            <sz val="9"/>
            <color indexed="81"/>
            <rFont val="Tahoma"/>
            <family val="2"/>
          </rPr>
          <t>Author:</t>
        </r>
        <r>
          <rPr>
            <sz val="9"/>
            <color indexed="81"/>
            <rFont val="Tahoma"/>
            <family val="2"/>
          </rPr>
          <t xml:space="preserve">
Hvis ikke den er givet, udregn den under "diskreptiv statistik"</t>
        </r>
      </text>
    </comment>
    <comment ref="G30" authorId="0" shapeId="0" xr:uid="{CE9968DE-7ED1-4FA9-9315-A8E50E30D490}">
      <text>
        <r>
          <rPr>
            <b/>
            <sz val="9"/>
            <color indexed="81"/>
            <rFont val="Tahoma"/>
            <family val="2"/>
          </rPr>
          <t>Author: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E35" authorId="0" shapeId="0" xr:uid="{DE0004D8-BDD7-4513-9790-89D6A1B15F17}">
      <text>
        <r>
          <rPr>
            <b/>
            <sz val="9"/>
            <color indexed="81"/>
            <rFont val="Tahoma"/>
            <family val="2"/>
          </rPr>
          <t>Author:</t>
        </r>
        <r>
          <rPr>
            <sz val="9"/>
            <color indexed="81"/>
            <rFont val="Tahoma"/>
            <family val="2"/>
          </rPr>
          <t xml:space="preserve">
Signifikansniveau</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5" authorId="0" shapeId="0" xr:uid="{AE48203F-497C-4E10-BA48-E3C1E047B929}">
      <text>
        <r>
          <rPr>
            <b/>
            <sz val="9"/>
            <color indexed="81"/>
            <rFont val="Tahoma"/>
            <family val="2"/>
          </rPr>
          <t>Author:</t>
        </r>
        <r>
          <rPr>
            <sz val="9"/>
            <color indexed="81"/>
            <rFont val="Tahoma"/>
            <family val="2"/>
          </rPr>
          <t xml:space="preserve">
z-transformation når der regnes på samples med N størrelse</t>
        </r>
      </text>
    </comment>
    <comment ref="D7" authorId="0" shapeId="0" xr:uid="{1A887D6C-358E-4047-A78C-F21484B99DA3}">
      <text>
        <r>
          <rPr>
            <b/>
            <sz val="9"/>
            <color indexed="81"/>
            <rFont val="Tahoma"/>
            <family val="2"/>
          </rPr>
          <t>Author:</t>
        </r>
        <r>
          <rPr>
            <sz val="9"/>
            <color indexed="81"/>
            <rFont val="Tahoma"/>
            <family val="2"/>
          </rPr>
          <t xml:space="preserve">
Middelværdien ændres ikke selvom den baseres på samples med N størrelse</t>
        </r>
      </text>
    </comment>
    <comment ref="D9" authorId="0" shapeId="0" xr:uid="{466F44C3-34DC-4F37-8422-D33F70559B92}">
      <text>
        <r>
          <rPr>
            <b/>
            <sz val="9"/>
            <color indexed="81"/>
            <rFont val="Tahoma"/>
            <family val="2"/>
          </rPr>
          <t>Author:</t>
        </r>
        <r>
          <rPr>
            <sz val="9"/>
            <color indexed="81"/>
            <rFont val="Tahoma"/>
            <family val="2"/>
          </rPr>
          <t xml:space="preserve">
For samples med N størrelse</t>
        </r>
      </text>
    </comment>
    <comment ref="D14" authorId="0" shapeId="0" xr:uid="{430E0A48-978A-4DDC-970E-6E558E604E4F}">
      <text>
        <r>
          <rPr>
            <b/>
            <sz val="9"/>
            <color indexed="81"/>
            <rFont val="Tahoma"/>
            <family val="2"/>
          </rPr>
          <t>Author:</t>
        </r>
        <r>
          <rPr>
            <sz val="9"/>
            <color indexed="81"/>
            <rFont val="Tahoma"/>
            <family val="2"/>
          </rPr>
          <t xml:space="preserve">
Samplesize</t>
        </r>
      </text>
    </comment>
    <comment ref="D15" authorId="0" shapeId="0" xr:uid="{D8C68248-A56F-4E07-B98E-A2DEEB157659}">
      <text>
        <r>
          <rPr>
            <b/>
            <sz val="9"/>
            <color indexed="81"/>
            <rFont val="Tahoma"/>
            <family val="2"/>
          </rPr>
          <t>Author:</t>
        </r>
        <r>
          <rPr>
            <sz val="9"/>
            <color indexed="81"/>
            <rFont val="Tahoma"/>
            <family val="2"/>
          </rPr>
          <t xml:space="preserve">
Standardafvigelse for population</t>
        </r>
      </text>
    </comment>
    <comment ref="D21" authorId="0" shapeId="0" xr:uid="{4CE29229-6001-4A78-BE01-6A921AED24FB}">
      <text>
        <r>
          <rPr>
            <b/>
            <sz val="9"/>
            <color indexed="81"/>
            <rFont val="Tahoma"/>
            <family val="2"/>
          </rPr>
          <t>Author:</t>
        </r>
        <r>
          <rPr>
            <sz val="9"/>
            <color indexed="81"/>
            <rFont val="Tahoma"/>
            <family val="2"/>
          </rPr>
          <t xml:space="preserve">
Middelværdi for sample
Du kan evt. bruge diskriptiv statistik til at udregne mean, hvis ikke den er givet i opgaven</t>
        </r>
      </text>
    </comment>
    <comment ref="D22" authorId="0" shapeId="0" xr:uid="{0607D7B0-4ABD-489E-8AAE-9A826B3E9FBE}">
      <text>
        <r>
          <rPr>
            <b/>
            <sz val="9"/>
            <color indexed="81"/>
            <rFont val="Tahoma"/>
            <family val="2"/>
          </rPr>
          <t>Author:</t>
        </r>
        <r>
          <rPr>
            <sz val="9"/>
            <color indexed="81"/>
            <rFont val="Tahoma"/>
            <family val="2"/>
          </rPr>
          <t xml:space="preserve">
Middelværdi for populationen</t>
        </r>
      </text>
    </comment>
    <comment ref="F30" authorId="0" shapeId="0" xr:uid="{30B99DFC-E23E-4F3E-A0F5-DE88FE4AD466}">
      <text>
        <r>
          <rPr>
            <b/>
            <sz val="9"/>
            <color indexed="81"/>
            <rFont val="Tahoma"/>
            <family val="2"/>
          </rPr>
          <t>Author:</t>
        </r>
        <r>
          <rPr>
            <sz val="9"/>
            <color indexed="81"/>
            <rFont val="Tahoma"/>
            <family val="2"/>
          </rPr>
          <t xml:space="preserve">
Der er en lille afvigelse mellem excels z-værdi og Howells. Til eksamen brug Howell!</t>
        </r>
      </text>
    </comment>
    <comment ref="D31" authorId="0" shapeId="0" xr:uid="{82EE47CE-95DC-41F9-838C-F51091854164}">
      <text>
        <r>
          <rPr>
            <b/>
            <sz val="9"/>
            <color indexed="81"/>
            <rFont val="Tahoma"/>
            <family val="2"/>
          </rPr>
          <t>Author:</t>
        </r>
        <r>
          <rPr>
            <sz val="9"/>
            <color indexed="81"/>
            <rFont val="Tahoma"/>
            <family val="2"/>
          </rPr>
          <t xml:space="preserve">
Smaller portion på billedet
Højresidet i forhold til 0</t>
        </r>
      </text>
    </comment>
    <comment ref="F31" authorId="0" shapeId="0" xr:uid="{E37B903E-260B-4378-B94F-37B0C8124274}">
      <text>
        <r>
          <rPr>
            <b/>
            <sz val="9"/>
            <color indexed="81"/>
            <rFont val="Tahoma"/>
            <family val="2"/>
          </rPr>
          <t>Author:</t>
        </r>
        <r>
          <rPr>
            <sz val="9"/>
            <color indexed="81"/>
            <rFont val="Tahoma"/>
            <family val="2"/>
          </rPr>
          <t xml:space="preserve">
One-tailed</t>
        </r>
      </text>
    </comment>
    <comment ref="E32" authorId="0" shapeId="0" xr:uid="{64B01FE4-63DD-4978-B1C7-E9C5B573EC0A}">
      <text>
        <r>
          <rPr>
            <b/>
            <sz val="9"/>
            <color indexed="81"/>
            <rFont val="Tahoma"/>
            <family val="2"/>
          </rPr>
          <t>Author:</t>
        </r>
        <r>
          <rPr>
            <sz val="9"/>
            <color indexed="81"/>
            <rFont val="Tahoma"/>
            <family val="2"/>
          </rPr>
          <t xml:space="preserve">
Larger portion på billedet
Venstresidet i forhold til 0</t>
        </r>
      </text>
    </comment>
    <comment ref="F32" authorId="0" shapeId="0" xr:uid="{6D10752D-AD53-4138-A1A1-E133F342EAFB}">
      <text>
        <r>
          <rPr>
            <b/>
            <sz val="9"/>
            <color indexed="81"/>
            <rFont val="Tahoma"/>
            <family val="2"/>
          </rPr>
          <t>Author:</t>
        </r>
        <r>
          <rPr>
            <sz val="9"/>
            <color indexed="81"/>
            <rFont val="Tahoma"/>
            <family val="2"/>
          </rPr>
          <t xml:space="preserve">
One-tailed</t>
        </r>
      </text>
    </comment>
    <comment ref="D34" authorId="0" shapeId="0" xr:uid="{521923B8-9319-4C93-8410-679189328CE3}">
      <text>
        <r>
          <rPr>
            <b/>
            <sz val="9"/>
            <color indexed="81"/>
            <rFont val="Tahoma"/>
            <family val="2"/>
          </rPr>
          <t>Author:</t>
        </r>
        <r>
          <rPr>
            <sz val="9"/>
            <color indexed="81"/>
            <rFont val="Tahoma"/>
            <family val="2"/>
          </rPr>
          <t xml:space="preserve">
Hvis der skal laves en twotailed test, ganges p-værdien med 0.
Har du aflæst i tabel E.10, skriv da det aflæste i stedet for de udregnede z-værdier ovenfor</t>
        </r>
      </text>
    </comment>
    <comment ref="D37" authorId="0" shapeId="0" xr:uid="{3D148371-0AA5-4649-960A-FEC1E6B97C30}">
      <text>
        <r>
          <rPr>
            <b/>
            <sz val="9"/>
            <color indexed="81"/>
            <rFont val="Tahoma"/>
            <family val="2"/>
          </rPr>
          <t>Author:</t>
        </r>
        <r>
          <rPr>
            <sz val="9"/>
            <color indexed="81"/>
            <rFont val="Tahoma"/>
            <family val="2"/>
          </rPr>
          <t xml:space="preserve">
Ved en two tailed test ganges </t>
        </r>
        <r>
          <rPr>
            <i/>
            <sz val="9"/>
            <color indexed="81"/>
            <rFont val="Tahoma"/>
            <family val="2"/>
          </rPr>
          <t>smaller portion</t>
        </r>
        <r>
          <rPr>
            <sz val="9"/>
            <color indexed="81"/>
            <rFont val="Tahoma"/>
            <family val="2"/>
          </rPr>
          <t xml:space="preserve"> med to, da vi skal have indbefatte både øvre og nedre andel
</t>
        </r>
      </text>
    </comment>
  </commentList>
</comments>
</file>

<file path=xl/comments14.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AK5" authorId="0" shapeId="0" xr:uid="{6D0AD5BF-4F90-4294-81E8-281AEE9F30B5}">
      <text>
        <r>
          <rPr>
            <b/>
            <sz val="9"/>
            <color indexed="81"/>
            <rFont val="Tahoma"/>
            <family val="2"/>
          </rPr>
          <t>Author:</t>
        </r>
        <r>
          <rPr>
            <sz val="9"/>
            <color indexed="81"/>
            <rFont val="Tahoma"/>
            <family val="2"/>
          </rPr>
          <t xml:space="preserve">
Afstand til mean (Baseline)
</t>
        </r>
      </text>
    </comment>
    <comment ref="AL5" authorId="0" shapeId="0" xr:uid="{2812FC92-4F21-4874-B79B-1EA44570960D}">
      <text>
        <r>
          <rPr>
            <b/>
            <sz val="9"/>
            <color indexed="81"/>
            <rFont val="Tahoma"/>
            <family val="2"/>
          </rPr>
          <t>Author:</t>
        </r>
        <r>
          <rPr>
            <sz val="9"/>
            <color indexed="81"/>
            <rFont val="Tahoma"/>
            <family val="2"/>
          </rPr>
          <t xml:space="preserve">
Afstand til mean opløftet i anden (baseline)</t>
        </r>
      </text>
    </comment>
    <comment ref="AM5" authorId="0" shapeId="0" xr:uid="{C46BABC0-31FE-4FA6-BC36-A2DB82456CCD}">
      <text>
        <r>
          <rPr>
            <b/>
            <sz val="9"/>
            <color indexed="81"/>
            <rFont val="Tahoma"/>
            <family val="2"/>
          </rPr>
          <t>Author:</t>
        </r>
        <r>
          <rPr>
            <sz val="9"/>
            <color indexed="81"/>
            <rFont val="Tahoma"/>
            <family val="2"/>
          </rPr>
          <t xml:space="preserve">
Afstand til mean (EOT)</t>
        </r>
      </text>
    </comment>
    <comment ref="AN5" authorId="0" shapeId="0" xr:uid="{C40EA58C-436B-445D-B00E-94CAAF6F3A8E}">
      <text>
        <r>
          <rPr>
            <b/>
            <sz val="9"/>
            <color indexed="81"/>
            <rFont val="Tahoma"/>
            <family val="2"/>
          </rPr>
          <t>Author:</t>
        </r>
        <r>
          <rPr>
            <sz val="9"/>
            <color indexed="81"/>
            <rFont val="Tahoma"/>
            <family val="2"/>
          </rPr>
          <t xml:space="preserve">
Afstand til mean opløftet i anden (EOT)</t>
        </r>
      </text>
    </comment>
    <comment ref="AO5" authorId="0" shapeId="0" xr:uid="{012B4C25-EFA7-41F3-80F2-E6AA3A6DEA74}">
      <text>
        <r>
          <rPr>
            <b/>
            <sz val="9"/>
            <color indexed="81"/>
            <rFont val="Tahoma"/>
            <family val="2"/>
          </rPr>
          <t>Author:</t>
        </r>
        <r>
          <rPr>
            <sz val="9"/>
            <color indexed="81"/>
            <rFont val="Tahoma"/>
            <family val="2"/>
          </rPr>
          <t xml:space="preserve">
Afstand til mean (difference)</t>
        </r>
      </text>
    </comment>
    <comment ref="AP5" authorId="0" shapeId="0" xr:uid="{C1DB4738-8E37-4FDC-887F-4EAB3E656133}">
      <text>
        <r>
          <rPr>
            <b/>
            <sz val="9"/>
            <color indexed="81"/>
            <rFont val="Tahoma"/>
            <family val="2"/>
          </rPr>
          <t>Author:</t>
        </r>
        <r>
          <rPr>
            <sz val="9"/>
            <color indexed="81"/>
            <rFont val="Tahoma"/>
            <family val="2"/>
          </rPr>
          <t xml:space="preserve">
Afstand til mean opløftet i anden (difference)</t>
        </r>
      </text>
    </comment>
    <comment ref="F8" authorId="0" shapeId="0" xr:uid="{F8B5E84D-ABC8-4C61-8457-195E13A7341E}">
      <text>
        <r>
          <rPr>
            <b/>
            <sz val="9"/>
            <color indexed="81"/>
            <rFont val="Tahoma"/>
            <family val="2"/>
          </rPr>
          <t>Author:</t>
        </r>
        <r>
          <rPr>
            <sz val="9"/>
            <color indexed="81"/>
            <rFont val="Tahoma"/>
            <family val="2"/>
          </rPr>
          <t xml:space="preserve">
Ændring i score for det enkelte datapar</t>
        </r>
      </text>
    </comment>
    <comment ref="F12" authorId="0" shapeId="0" xr:uid="{490B9C95-A573-4350-A43B-4884BB5B9DB0}">
      <text>
        <r>
          <rPr>
            <b/>
            <sz val="9"/>
            <color indexed="81"/>
            <rFont val="Tahoma"/>
            <family val="2"/>
          </rPr>
          <t>Author:</t>
        </r>
        <r>
          <rPr>
            <sz val="9"/>
            <color indexed="81"/>
            <rFont val="Tahoma"/>
            <family val="2"/>
          </rPr>
          <t xml:space="preserve">
Summen af alle differencescorer divideret med antallet af differencescorer.
Altså gennemsnittet</t>
        </r>
      </text>
    </comment>
    <comment ref="F25" authorId="0" shapeId="0" xr:uid="{E8AE0188-1D8B-4C1D-A5A2-85DF00F68B7B}">
      <text>
        <r>
          <rPr>
            <b/>
            <sz val="9"/>
            <color indexed="81"/>
            <rFont val="Tahoma"/>
            <family val="2"/>
          </rPr>
          <t>Author:</t>
        </r>
        <r>
          <rPr>
            <sz val="9"/>
            <color indexed="81"/>
            <rFont val="Tahoma"/>
            <family val="2"/>
          </rPr>
          <t xml:space="preserve">
For paired samples estimeres Cohens'd som.
"^" (hat) betyder estimat.
μ (i stedet for "X-streg" og σ (i stedet for s) bruges hvis til rådighed </t>
        </r>
      </text>
    </comment>
    <comment ref="F28" authorId="0" shapeId="0" xr:uid="{FAF9E51A-CDC3-4952-ABAA-130967448614}">
      <text>
        <r>
          <rPr>
            <b/>
            <sz val="9"/>
            <color indexed="81"/>
            <rFont val="Tahoma"/>
            <family val="2"/>
          </rPr>
          <t>Author:</t>
        </r>
        <r>
          <rPr>
            <sz val="9"/>
            <color indexed="81"/>
            <rFont val="Tahoma"/>
            <family val="2"/>
          </rPr>
          <t xml:space="preserve">
Hvis σ kendes:
- Brug Z.025 i stedet for t.05(two tailed)
- σ indsættes i stedet for s
Se slide 36 fra 5. forelæsning</t>
        </r>
      </text>
    </comment>
    <comment ref="F41" authorId="0" shapeId="0" xr:uid="{358926E5-3AEF-4245-93FA-4736EC3E7DB7}">
      <text>
        <r>
          <rPr>
            <b/>
            <sz val="9"/>
            <color indexed="81"/>
            <rFont val="Tahoma"/>
            <family val="2"/>
          </rPr>
          <t>Author:</t>
        </r>
        <r>
          <rPr>
            <sz val="9"/>
            <color indexed="81"/>
            <rFont val="Tahoma"/>
            <family val="2"/>
          </rPr>
          <t xml:space="preserve">
Tager data fra det datasæt du selv har skrevet ind. Du kan også skrive det direkte i cellen hvis det er givet i opgaven</t>
        </r>
      </text>
    </comment>
    <comment ref="J42" authorId="0" shapeId="0" xr:uid="{A98D37E4-4922-4F67-B719-9201B37C54C2}">
      <text>
        <r>
          <rPr>
            <b/>
            <sz val="9"/>
            <color indexed="81"/>
            <rFont val="Tahoma"/>
            <family val="2"/>
          </rPr>
          <t>Author:</t>
        </r>
        <r>
          <rPr>
            <sz val="9"/>
            <color indexed="81"/>
            <rFont val="Tahoma"/>
            <family val="2"/>
          </rPr>
          <t xml:space="preserve">
Typisk skal der bare stå 0 i dette led.</t>
        </r>
      </text>
    </comment>
    <comment ref="I46" authorId="0" shapeId="0" xr:uid="{3C7683B9-9B76-4F8A-B858-820328C72199}">
      <text>
        <r>
          <rPr>
            <b/>
            <sz val="9"/>
            <color indexed="81"/>
            <rFont val="Tahoma"/>
            <family val="2"/>
          </rPr>
          <t>Author: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G51" authorId="0" shapeId="0" xr:uid="{32EC7894-3B0C-4CAC-92E9-9C04C33EBA68}">
      <text>
        <r>
          <rPr>
            <b/>
            <sz val="9"/>
            <color indexed="81"/>
            <rFont val="Tahoma"/>
            <family val="2"/>
          </rPr>
          <t>Author:</t>
        </r>
        <r>
          <rPr>
            <sz val="9"/>
            <color indexed="81"/>
            <rFont val="Tahoma"/>
            <family val="2"/>
          </rPr>
          <t xml:space="preserve">
Signifikansniveau</t>
        </r>
      </text>
    </comment>
    <comment ref="G78" authorId="0" shapeId="0" xr:uid="{C49481C8-6CDE-4B06-B570-79CA1572E652}">
      <text>
        <r>
          <rPr>
            <b/>
            <sz val="9"/>
            <color indexed="81"/>
            <rFont val="Tahoma"/>
            <family val="2"/>
          </rPr>
          <t>Author:</t>
        </r>
        <r>
          <rPr>
            <sz val="9"/>
            <color indexed="81"/>
            <rFont val="Tahoma"/>
            <family val="2"/>
          </rPr>
          <t xml:space="preserve">
S.D udregnes fra eget datasæt, ellers kan det indsættes direkte i cellen</t>
        </r>
      </text>
    </comment>
  </commentList>
</comments>
</file>

<file path=xl/comments15.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2" authorId="0" shapeId="0" xr:uid="{7ADD0693-FB82-4CF4-8D3C-9BD32794111C}">
      <text>
        <r>
          <rPr>
            <b/>
            <sz val="9"/>
            <color indexed="81"/>
            <rFont val="Tahoma"/>
            <family val="2"/>
          </rPr>
          <t>Author:</t>
        </r>
        <r>
          <rPr>
            <sz val="9"/>
            <color indexed="81"/>
            <rFont val="Tahoma"/>
            <family val="2"/>
          </rPr>
          <t xml:space="preserve">
The binominal distribution is an importan distribution that tells us the probability for x "successes" in </t>
        </r>
        <r>
          <rPr>
            <i/>
            <sz val="9"/>
            <color indexed="81"/>
            <rFont val="Tahoma"/>
            <family val="2"/>
          </rPr>
          <t>N</t>
        </r>
        <r>
          <rPr>
            <sz val="9"/>
            <color indexed="81"/>
            <rFont val="Tahoma"/>
            <family val="2"/>
          </rPr>
          <t xml:space="preserve"> </t>
        </r>
        <r>
          <rPr>
            <i/>
            <sz val="9"/>
            <color indexed="81"/>
            <rFont val="Tahoma"/>
            <family val="2"/>
          </rPr>
          <t>(independent)</t>
        </r>
        <r>
          <rPr>
            <sz val="9"/>
            <color indexed="81"/>
            <rFont val="Tahoma"/>
            <family val="2"/>
          </rPr>
          <t xml:space="preserve"> trails, each with the succes probability π</t>
        </r>
      </text>
    </comment>
  </commentList>
</comments>
</file>

<file path=xl/comments16.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 authorId="0" shapeId="0" xr:uid="{FF38A25C-CF1E-4394-A2A0-74FAF92135C3}">
      <text>
        <r>
          <rPr>
            <b/>
            <sz val="9"/>
            <color indexed="81"/>
            <rFont val="Tahoma"/>
            <family val="2"/>
          </rPr>
          <t>Author:</t>
        </r>
        <r>
          <rPr>
            <sz val="9"/>
            <color indexed="81"/>
            <rFont val="Tahoma"/>
            <family val="2"/>
          </rPr>
          <t xml:space="preserve">
På statistik 1 arbejder vi kun med en-halet binominal test</t>
        </r>
      </text>
    </comment>
    <comment ref="D12" authorId="0" shapeId="0" xr:uid="{3ACDF6B2-6220-4F77-ACB4-28F022BD781A}">
      <text>
        <r>
          <rPr>
            <b/>
            <sz val="9"/>
            <color indexed="81"/>
            <rFont val="Tahoma"/>
            <family val="2"/>
          </rPr>
          <t>Author:</t>
        </r>
        <r>
          <rPr>
            <sz val="9"/>
            <color indexed="81"/>
            <rFont val="Tahoma"/>
            <family val="2"/>
          </rPr>
          <t xml:space="preserve">
The binominal distribution is an importan distribution that tells us the probability for x "successes" in </t>
        </r>
        <r>
          <rPr>
            <i/>
            <sz val="9"/>
            <color indexed="81"/>
            <rFont val="Tahoma"/>
            <family val="2"/>
          </rPr>
          <t>N</t>
        </r>
        <r>
          <rPr>
            <sz val="9"/>
            <color indexed="81"/>
            <rFont val="Tahoma"/>
            <family val="2"/>
          </rPr>
          <t xml:space="preserve"> </t>
        </r>
        <r>
          <rPr>
            <i/>
            <sz val="9"/>
            <color indexed="81"/>
            <rFont val="Tahoma"/>
            <family val="2"/>
          </rPr>
          <t>(independent)</t>
        </r>
        <r>
          <rPr>
            <sz val="9"/>
            <color indexed="81"/>
            <rFont val="Tahoma"/>
            <family val="2"/>
          </rPr>
          <t xml:space="preserve"> trails, each with the succes probability π</t>
        </r>
      </text>
    </comment>
    <comment ref="G18" authorId="0" shapeId="0" xr:uid="{E5F08632-33C4-4DF9-94A1-2556AC94FC2E}">
      <text>
        <r>
          <rPr>
            <b/>
            <sz val="9"/>
            <color indexed="81"/>
            <rFont val="Tahoma"/>
            <family val="2"/>
          </rPr>
          <t>Author:</t>
        </r>
        <r>
          <rPr>
            <sz val="9"/>
            <color indexed="81"/>
            <rFont val="Tahoma"/>
            <family val="2"/>
          </rPr>
          <t xml:space="preserve">
Bruges kun hvis du skal vide et specifikt antal successer (eksempel: hvad er sandsynligheden for 16 successer?"</t>
        </r>
      </text>
    </comment>
    <comment ref="L20" authorId="0" shapeId="0" xr:uid="{F9D26004-58C7-45E8-AB05-910B26019239}">
      <text>
        <r>
          <rPr>
            <b/>
            <sz val="9"/>
            <color indexed="81"/>
            <rFont val="Tahoma"/>
            <family val="2"/>
          </rPr>
          <t>Author:</t>
        </r>
        <r>
          <rPr>
            <sz val="9"/>
            <color indexed="81"/>
            <rFont val="Tahoma"/>
            <family val="2"/>
          </rPr>
          <t xml:space="preserve">
Forelæsning 09, dias 29
Forskerne fortalte en historie og bad forsøgspersonerne vælge det af tre ansigtsudtryk som bedst passer til historien.
Ved tilfældigt gæt vil man få 1/3 rigtigt, hvorfor det er H</t>
        </r>
        <r>
          <rPr>
            <vertAlign val="subscript"/>
            <sz val="9"/>
            <color indexed="81"/>
            <rFont val="Tahoma"/>
            <family val="2"/>
          </rPr>
          <t>0</t>
        </r>
      </text>
    </comment>
    <comment ref="L22" authorId="0" shapeId="0" xr:uid="{A0202061-CEB6-4592-82A9-78A4B7FB75E0}">
      <text>
        <r>
          <rPr>
            <b/>
            <sz val="9"/>
            <color indexed="81"/>
            <rFont val="Tahoma"/>
            <family val="2"/>
          </rPr>
          <t>Author:</t>
        </r>
        <r>
          <rPr>
            <sz val="9"/>
            <color indexed="81"/>
            <rFont val="Tahoma"/>
            <family val="2"/>
          </rPr>
          <t xml:space="preserve">
Ved rent gæt får man 1/3 rigtige. Derfor er H</t>
        </r>
        <r>
          <rPr>
            <vertAlign val="subscript"/>
            <sz val="9"/>
            <color indexed="81"/>
            <rFont val="Tahoma"/>
            <family val="2"/>
          </rPr>
          <t>1</t>
        </r>
        <r>
          <rPr>
            <sz val="9"/>
            <color indexed="81"/>
            <rFont val="Tahoma"/>
            <family val="2"/>
          </rPr>
          <t xml:space="preserve"> at man får mere end 1/3 rigtig</t>
        </r>
      </text>
    </comment>
  </commentList>
</comments>
</file>

<file path=xl/comments17.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4" authorId="0" shapeId="0" xr:uid="{546C3DA4-7F07-489F-B2BC-34675265E6B6}">
      <text>
        <r>
          <rPr>
            <b/>
            <sz val="9"/>
            <color indexed="81"/>
            <rFont val="Tahoma"/>
            <family val="2"/>
          </rPr>
          <t>Author:</t>
        </r>
        <r>
          <rPr>
            <sz val="9"/>
            <color indexed="81"/>
            <rFont val="Tahoma"/>
            <family val="2"/>
          </rPr>
          <t xml:space="preserve">
Ved kendt population: 
- S erstattes med σ
Sampling fordeling af forskellen på middelværdier fra 2 populationer (σ</t>
        </r>
        <r>
          <rPr>
            <vertAlign val="subscript"/>
            <sz val="9"/>
            <color indexed="81"/>
            <rFont val="Tahoma"/>
            <family val="2"/>
          </rPr>
          <t>1</t>
        </r>
        <r>
          <rPr>
            <sz val="9"/>
            <color indexed="81"/>
            <rFont val="Tahoma"/>
            <family val="2"/>
          </rPr>
          <t xml:space="preserve"> og σ</t>
        </r>
        <r>
          <rPr>
            <vertAlign val="subscript"/>
            <sz val="9"/>
            <color indexed="81"/>
            <rFont val="Tahoma"/>
            <family val="2"/>
          </rPr>
          <t>2</t>
        </r>
        <r>
          <rPr>
            <sz val="9"/>
            <color indexed="81"/>
            <rFont val="Tahoma"/>
            <family val="2"/>
          </rPr>
          <t xml:space="preserve"> ukendt)
Powerpoint 6, slide 17</t>
        </r>
      </text>
    </comment>
    <comment ref="AJ5" authorId="0" shapeId="0" xr:uid="{8B94585D-FB7F-4165-BA6F-9B4F3568C3A1}">
      <text>
        <r>
          <rPr>
            <b/>
            <sz val="9"/>
            <color indexed="81"/>
            <rFont val="Tahoma"/>
            <family val="2"/>
          </rPr>
          <t>Author:</t>
        </r>
        <r>
          <rPr>
            <sz val="9"/>
            <color indexed="81"/>
            <rFont val="Tahoma"/>
            <family val="2"/>
          </rPr>
          <t xml:space="preserve">
Afstand til mean (Control)
</t>
        </r>
      </text>
    </comment>
    <comment ref="AK5" authorId="0" shapeId="0" xr:uid="{4CEFB806-8C5A-4145-902D-1A37600BD2F0}">
      <text>
        <r>
          <rPr>
            <b/>
            <sz val="9"/>
            <color indexed="81"/>
            <rFont val="Tahoma"/>
            <family val="2"/>
          </rPr>
          <t>Author:</t>
        </r>
        <r>
          <rPr>
            <sz val="9"/>
            <color indexed="81"/>
            <rFont val="Tahoma"/>
            <family val="2"/>
          </rPr>
          <t xml:space="preserve">
Afstand til mean opløftet i anden (Control)</t>
        </r>
      </text>
    </comment>
    <comment ref="AL5" authorId="0" shapeId="0" xr:uid="{6ABBD24D-9982-4591-8299-21D4BF8C1D75}">
      <text>
        <r>
          <rPr>
            <b/>
            <sz val="9"/>
            <color indexed="81"/>
            <rFont val="Tahoma"/>
            <family val="2"/>
          </rPr>
          <t>Author:</t>
        </r>
        <r>
          <rPr>
            <sz val="9"/>
            <color indexed="81"/>
            <rFont val="Tahoma"/>
            <family val="2"/>
          </rPr>
          <t xml:space="preserve">
Afstand til mean (Treatment)</t>
        </r>
      </text>
    </comment>
    <comment ref="AM5" authorId="0" shapeId="0" xr:uid="{A069324A-7901-47F7-86FA-F32FAAF74CF9}">
      <text>
        <r>
          <rPr>
            <b/>
            <sz val="9"/>
            <color indexed="81"/>
            <rFont val="Tahoma"/>
            <family val="2"/>
          </rPr>
          <t>Author:</t>
        </r>
        <r>
          <rPr>
            <sz val="9"/>
            <color indexed="81"/>
            <rFont val="Tahoma"/>
            <family val="2"/>
          </rPr>
          <t xml:space="preserve">
Afstand til mean opløftet i anden (Treatment)</t>
        </r>
      </text>
    </comment>
    <comment ref="E14" authorId="0" shapeId="0" xr:uid="{967EE890-7888-4C8B-AA7B-449AB7E0C93F}">
      <text>
        <r>
          <rPr>
            <b/>
            <sz val="9"/>
            <color indexed="81"/>
            <rFont val="Tahoma"/>
            <family val="2"/>
          </rPr>
          <t>Author:</t>
        </r>
        <r>
          <rPr>
            <sz val="9"/>
            <color indexed="81"/>
            <rFont val="Tahoma"/>
            <family val="2"/>
          </rPr>
          <t xml:space="preserve">
Ved kendt population:
- S erstattes med σ</t>
        </r>
      </text>
    </comment>
    <comment ref="E17" authorId="0" shapeId="0" xr:uid="{C5EB812D-430A-4A35-9FAA-0D51F1A7DCC2}">
      <text>
        <r>
          <rPr>
            <b/>
            <sz val="9"/>
            <color indexed="81"/>
            <rFont val="Tahoma"/>
            <family val="2"/>
          </rPr>
          <t>Author:</t>
        </r>
        <r>
          <rPr>
            <sz val="9"/>
            <color indexed="81"/>
            <rFont val="Tahoma"/>
            <family val="2"/>
          </rPr>
          <t xml:space="preserve">
Ved kendt population:
- S erstattes med σ</t>
        </r>
      </text>
    </comment>
    <comment ref="E21" authorId="0" shapeId="0" xr:uid="{0564AA68-C11A-4A35-A769-5DC0797C8B87}">
      <text>
        <r>
          <rPr>
            <b/>
            <sz val="9"/>
            <color indexed="81"/>
            <rFont val="Tahoma"/>
            <family val="2"/>
          </rPr>
          <t>Author:</t>
        </r>
        <r>
          <rPr>
            <sz val="9"/>
            <color indexed="81"/>
            <rFont val="Tahoma"/>
            <family val="2"/>
          </rPr>
          <t xml:space="preserve">
Vægtet gennemsnit af varianser
</t>
        </r>
        <r>
          <rPr>
            <b/>
            <sz val="9"/>
            <color indexed="81"/>
            <rFont val="Tahoma"/>
            <family val="2"/>
          </rPr>
          <t>Homogenitet</t>
        </r>
        <r>
          <rPr>
            <sz val="9"/>
            <color indexed="81"/>
            <rFont val="Tahoma"/>
            <family val="2"/>
          </rPr>
          <t xml:space="preserve"> af varians: Hvis variansen af den ene gruppe </t>
        </r>
        <r>
          <rPr>
            <b/>
            <sz val="9"/>
            <color indexed="81"/>
            <rFont val="Tahoma"/>
            <family val="2"/>
          </rPr>
          <t>ikke</t>
        </r>
        <r>
          <rPr>
            <sz val="9"/>
            <color indexed="81"/>
            <rFont val="Tahoma"/>
            <family val="2"/>
          </rPr>
          <t xml:space="preserve"> er mere end 4 gange større end variansen end den anden gruppe.
S</t>
        </r>
        <r>
          <rPr>
            <vertAlign val="subscript"/>
            <sz val="9"/>
            <color indexed="81"/>
            <rFont val="Tahoma"/>
            <family val="2"/>
          </rPr>
          <t>1</t>
        </r>
        <r>
          <rPr>
            <vertAlign val="superscript"/>
            <sz val="9"/>
            <color indexed="81"/>
            <rFont val="Tahoma"/>
            <family val="2"/>
          </rPr>
          <t>2</t>
        </r>
        <r>
          <rPr>
            <sz val="9"/>
            <color indexed="81"/>
            <rFont val="Tahoma"/>
            <family val="2"/>
          </rPr>
          <t xml:space="preserve"> og S</t>
        </r>
        <r>
          <rPr>
            <vertAlign val="subscript"/>
            <sz val="9"/>
            <color indexed="81"/>
            <rFont val="Tahoma"/>
            <family val="2"/>
          </rPr>
          <t>2</t>
        </r>
        <r>
          <rPr>
            <vertAlign val="superscript"/>
            <sz val="9"/>
            <color indexed="81"/>
            <rFont val="Tahoma"/>
            <family val="2"/>
          </rPr>
          <t>2</t>
        </r>
        <r>
          <rPr>
            <sz val="9"/>
            <color indexed="81"/>
            <rFont val="Tahoma"/>
            <family val="2"/>
          </rPr>
          <t xml:space="preserve"> er så ens at vi kan benytte S</t>
        </r>
        <r>
          <rPr>
            <vertAlign val="subscript"/>
            <sz val="9"/>
            <color indexed="81"/>
            <rFont val="Tahoma"/>
            <family val="2"/>
          </rPr>
          <t>p</t>
        </r>
        <r>
          <rPr>
            <vertAlign val="superscript"/>
            <sz val="9"/>
            <color indexed="81"/>
            <rFont val="Tahoma"/>
            <family val="2"/>
          </rPr>
          <t>2</t>
        </r>
        <r>
          <rPr>
            <sz val="9"/>
            <color indexed="81"/>
            <rFont val="Tahoma"/>
            <family val="2"/>
          </rPr>
          <t xml:space="preserve"> (pooled varians)
</t>
        </r>
        <r>
          <rPr>
            <b/>
            <sz val="9"/>
            <color indexed="81"/>
            <rFont val="Tahoma"/>
            <family val="2"/>
          </rPr>
          <t>Heterogenitet</t>
        </r>
        <r>
          <rPr>
            <sz val="9"/>
            <color indexed="81"/>
            <rFont val="Tahoma"/>
            <family val="2"/>
          </rPr>
          <t xml:space="preserve"> af varians: Hvis variansen i den ene gruppe er mere end 4 gange større end variansen i den anden gruppe.
S</t>
        </r>
        <r>
          <rPr>
            <vertAlign val="subscript"/>
            <sz val="9"/>
            <color indexed="81"/>
            <rFont val="Tahoma"/>
            <family val="2"/>
          </rPr>
          <t>1</t>
        </r>
        <r>
          <rPr>
            <vertAlign val="superscript"/>
            <sz val="9"/>
            <color indexed="81"/>
            <rFont val="Tahoma"/>
            <family val="2"/>
          </rPr>
          <t>2</t>
        </r>
        <r>
          <rPr>
            <sz val="9"/>
            <color indexed="81"/>
            <rFont val="Tahoma"/>
            <family val="2"/>
          </rPr>
          <t xml:space="preserve"> og S</t>
        </r>
        <r>
          <rPr>
            <vertAlign val="subscript"/>
            <sz val="9"/>
            <color indexed="81"/>
            <rFont val="Tahoma"/>
            <family val="2"/>
          </rPr>
          <t>2</t>
        </r>
        <r>
          <rPr>
            <vertAlign val="superscript"/>
            <sz val="9"/>
            <color indexed="81"/>
            <rFont val="Tahoma"/>
            <family val="2"/>
          </rPr>
          <t>2</t>
        </r>
        <r>
          <rPr>
            <sz val="9"/>
            <color indexed="81"/>
            <rFont val="Tahoma"/>
            <family val="2"/>
          </rPr>
          <t xml:space="preserve"> er så forskellig at vi </t>
        </r>
        <r>
          <rPr>
            <b/>
            <sz val="9"/>
            <color indexed="81"/>
            <rFont val="Tahoma"/>
            <family val="2"/>
          </rPr>
          <t>ikke</t>
        </r>
        <r>
          <rPr>
            <sz val="9"/>
            <color indexed="81"/>
            <rFont val="Tahoma"/>
            <family val="2"/>
          </rPr>
          <t xml:space="preserve"> kan benytte S</t>
        </r>
        <r>
          <rPr>
            <vertAlign val="subscript"/>
            <sz val="9"/>
            <color indexed="81"/>
            <rFont val="Tahoma"/>
            <family val="2"/>
          </rPr>
          <t>p</t>
        </r>
        <r>
          <rPr>
            <vertAlign val="superscript"/>
            <sz val="9"/>
            <color indexed="81"/>
            <rFont val="Tahoma"/>
            <family val="2"/>
          </rPr>
          <t xml:space="preserve">2 </t>
        </r>
        <r>
          <rPr>
            <sz val="9"/>
            <color indexed="81"/>
            <rFont val="Tahoma"/>
            <family val="2"/>
          </rPr>
          <t xml:space="preserve">(pooled varians).
Ved Heterogenitet anvendes en anden formnel for df og t-score (LEK 6, slide 34)
</t>
        </r>
        <r>
          <rPr>
            <i/>
            <u/>
            <sz val="9"/>
            <color indexed="81"/>
            <rFont val="Tahoma"/>
            <family val="2"/>
          </rPr>
          <t>På Statistik 1 er alle datasæt homogene</t>
        </r>
      </text>
    </comment>
    <comment ref="E24" authorId="0" shapeId="0" xr:uid="{80442246-A412-4DB8-A042-62DB75D5B708}">
      <text>
        <r>
          <rPr>
            <b/>
            <sz val="9"/>
            <color indexed="81"/>
            <rFont val="Tahoma"/>
            <family val="2"/>
          </rPr>
          <t>Author:</t>
        </r>
        <r>
          <rPr>
            <sz val="9"/>
            <color indexed="81"/>
            <rFont val="Tahoma"/>
            <family val="2"/>
          </rPr>
          <t xml:space="preserve">
Når der bruges pooled varians opnås større statistisk power</t>
        </r>
      </text>
    </comment>
    <comment ref="E28" authorId="0" shapeId="0" xr:uid="{4E3B495D-BA98-4B21-908E-76D6BC95A4C3}">
      <text>
        <r>
          <rPr>
            <b/>
            <sz val="9"/>
            <color indexed="81"/>
            <rFont val="Tahoma"/>
            <family val="2"/>
          </rPr>
          <t>Author:</t>
        </r>
        <r>
          <rPr>
            <sz val="9"/>
            <color indexed="81"/>
            <rFont val="Tahoma"/>
            <family val="2"/>
          </rPr>
          <t xml:space="preserve">
For paired samples estimeres Cohens'd som.
"^" (hat) betyder estimat.
σ bruges hvis til rådighed </t>
        </r>
      </text>
    </comment>
    <comment ref="E31" authorId="0" shapeId="0" xr:uid="{114C178C-B834-470F-A576-F9C0D4E2F9CD}">
      <text>
        <r>
          <rPr>
            <b/>
            <sz val="9"/>
            <color indexed="81"/>
            <rFont val="Tahoma"/>
            <family val="2"/>
          </rPr>
          <t>Author:</t>
        </r>
        <r>
          <rPr>
            <sz val="9"/>
            <color indexed="81"/>
            <rFont val="Tahoma"/>
            <family val="2"/>
          </rPr>
          <t xml:space="preserve">
Hvis σ kendes:
- Brug Z.025 i stedet for t.05(two tailed)
- σ indsættes i stedet for s
Se slide 36 fra 5. forelæsning</t>
        </r>
      </text>
    </comment>
    <comment ref="F45" authorId="0" shapeId="0" xr:uid="{4852D71D-D32C-4F7D-A812-612236DA798D}">
      <text>
        <r>
          <rPr>
            <b/>
            <sz val="9"/>
            <color indexed="81"/>
            <rFont val="Tahoma"/>
            <family val="2"/>
          </rPr>
          <t>Author:</t>
        </r>
        <r>
          <rPr>
            <sz val="9"/>
            <color indexed="81"/>
            <rFont val="Tahoma"/>
            <family val="2"/>
          </rPr>
          <t xml:space="preserve">
Den vægtede varians skal ligge et sted mellem de to individuelle varianser</t>
        </r>
      </text>
    </comment>
    <comment ref="X47" authorId="0" shapeId="0" xr:uid="{089A7E9B-9617-484B-80CF-97BDCD316A13}">
      <text>
        <r>
          <rPr>
            <b/>
            <sz val="9"/>
            <color indexed="81"/>
            <rFont val="Tahoma"/>
            <family val="2"/>
          </rPr>
          <t>Author:</t>
        </r>
        <r>
          <rPr>
            <sz val="9"/>
            <color indexed="81"/>
            <rFont val="Tahoma"/>
            <family val="2"/>
          </rPr>
          <t xml:space="preserve">
Arket udregner ud fra antagelsen om homogenitet (pooled varianser). Arket bruger </t>
        </r>
        <r>
          <rPr>
            <b/>
            <u/>
            <sz val="9"/>
            <color indexed="81"/>
            <rFont val="Tahoma"/>
            <family val="2"/>
          </rPr>
          <t>IKKE</t>
        </r>
        <r>
          <rPr>
            <sz val="9"/>
            <color indexed="81"/>
            <rFont val="Tahoma"/>
            <family val="2"/>
          </rPr>
          <t xml:space="preserve"> denne formel</t>
        </r>
      </text>
    </comment>
    <comment ref="I57" authorId="0" shapeId="0" xr:uid="{D477B8B1-70F0-4C68-A796-B902FDAE4E93}">
      <text>
        <r>
          <rPr>
            <b/>
            <sz val="9"/>
            <color indexed="81"/>
            <rFont val="Tahoma"/>
            <family val="2"/>
          </rPr>
          <t>Author: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G62" authorId="0" shapeId="0" xr:uid="{9747079C-4866-466C-8CEF-74CE614BEA3A}">
      <text>
        <r>
          <rPr>
            <b/>
            <sz val="9"/>
            <color indexed="81"/>
            <rFont val="Tahoma"/>
            <family val="2"/>
          </rPr>
          <t>Author:</t>
        </r>
        <r>
          <rPr>
            <sz val="9"/>
            <color indexed="81"/>
            <rFont val="Tahoma"/>
            <family val="2"/>
          </rPr>
          <t xml:space="preserve">
Signifikansniveau</t>
        </r>
      </text>
    </comment>
  </commentList>
</comments>
</file>

<file path=xl/comments18.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 authorId="0" shapeId="0" xr:uid="{27F13FE6-D033-454A-A34B-3AC130BBB520}">
      <text>
        <r>
          <rPr>
            <b/>
            <sz val="9"/>
            <color indexed="81"/>
            <rFont val="Tahoma"/>
            <family val="2"/>
          </rPr>
          <t>Author:</t>
        </r>
        <r>
          <rPr>
            <sz val="9"/>
            <color indexed="81"/>
            <rFont val="Tahoma"/>
            <family val="2"/>
          </rPr>
          <t xml:space="preserve">
Det mest korrekte ville være at foretage en to-halet binomial test.
      Men det er besværligt og vi har derfor kun set på en en-halet binomial test.
I stedet vil vi udnytte at for store </t>
        </r>
        <r>
          <rPr>
            <i/>
            <sz val="9"/>
            <color indexed="81"/>
            <rFont val="Tahoma"/>
            <family val="2"/>
          </rPr>
          <t>N</t>
        </r>
        <r>
          <rPr>
            <sz val="9"/>
            <color indexed="81"/>
            <rFont val="Tahoma"/>
            <family val="2"/>
          </rPr>
          <t xml:space="preserve"> kan binomialfordelingen approksimeres (tilnærmes) af en normalfordeling med μ=</t>
        </r>
        <r>
          <rPr>
            <i/>
            <sz val="9"/>
            <color indexed="81"/>
            <rFont val="Tahoma"/>
            <family val="2"/>
          </rPr>
          <t xml:space="preserve">N </t>
        </r>
        <r>
          <rPr>
            <sz val="9"/>
            <color indexed="81"/>
            <rFont val="Tahoma"/>
            <family val="2"/>
          </rPr>
          <t>π og σ</t>
        </r>
        <r>
          <rPr>
            <vertAlign val="superscript"/>
            <sz val="9"/>
            <color indexed="81"/>
            <rFont val="Tahoma"/>
            <family val="2"/>
          </rPr>
          <t>2</t>
        </r>
        <r>
          <rPr>
            <sz val="9"/>
            <color indexed="81"/>
            <rFont val="Tahoma"/>
            <family val="2"/>
          </rPr>
          <t xml:space="preserve">= </t>
        </r>
        <r>
          <rPr>
            <i/>
            <sz val="9"/>
            <color indexed="81"/>
            <rFont val="Tahoma"/>
            <family val="2"/>
          </rPr>
          <t>N</t>
        </r>
        <r>
          <rPr>
            <sz val="9"/>
            <color indexed="81"/>
            <rFont val="Tahoma"/>
            <family val="2"/>
          </rPr>
          <t>π(1−π)
Og herefter anvende en z-test
Eller rettere z</t>
        </r>
        <r>
          <rPr>
            <vertAlign val="superscript"/>
            <sz val="9"/>
            <color indexed="81"/>
            <rFont val="Tahoma"/>
            <family val="2"/>
          </rPr>
          <t>2</t>
        </r>
        <r>
          <rPr>
            <sz val="9"/>
            <color indexed="81"/>
            <rFont val="Tahoma"/>
            <family val="2"/>
          </rPr>
          <t>-test (også kendt som en Chi</t>
        </r>
        <r>
          <rPr>
            <vertAlign val="superscript"/>
            <sz val="9"/>
            <color indexed="81"/>
            <rFont val="Tahoma"/>
            <family val="2"/>
          </rPr>
          <t>2</t>
        </r>
        <r>
          <rPr>
            <sz val="9"/>
            <color indexed="81"/>
            <rFont val="Tahoma"/>
            <family val="2"/>
          </rPr>
          <t xml:space="preserve">-test
</t>
        </r>
      </text>
    </comment>
    <comment ref="E20" authorId="0" shapeId="0" xr:uid="{DBDFFDA4-5A30-4EB0-99D8-D47757B63B79}">
      <text>
        <r>
          <rPr>
            <b/>
            <sz val="9"/>
            <color indexed="81"/>
            <rFont val="Tahoma"/>
            <family val="2"/>
          </rPr>
          <t>Author:</t>
        </r>
        <r>
          <rPr>
            <sz val="9"/>
            <color indexed="81"/>
            <rFont val="Tahoma"/>
            <family val="2"/>
          </rPr>
          <t xml:space="preserve">
På Statistik bliver det altid 1, da vi kun arbejder med 2x2 tabeller</t>
        </r>
      </text>
    </comment>
    <comment ref="D46" authorId="0" shapeId="0" xr:uid="{6E395246-DF79-43FB-B759-AFA09DA2B8FB}">
      <text>
        <r>
          <rPr>
            <b/>
            <sz val="9"/>
            <color indexed="81"/>
            <rFont val="Tahoma"/>
            <family val="2"/>
          </rPr>
          <t>Author:</t>
        </r>
        <r>
          <rPr>
            <sz val="9"/>
            <color indexed="81"/>
            <rFont val="Tahoma"/>
            <family val="2"/>
          </rPr>
          <t xml:space="preserve">
Uden nogen antagelse om hvor mange der er i populationen, bliver vi nødt til at tage udgangspunkt i det observerede (observerede/antal = hvad vi forventeri procent)</t>
        </r>
      </text>
    </comment>
    <comment ref="H86" authorId="0" shapeId="0" xr:uid="{8B409BBB-BB84-46B4-A2EB-E9F6997D0FC3}">
      <text>
        <r>
          <rPr>
            <b/>
            <sz val="9"/>
            <color indexed="81"/>
            <rFont val="Tahoma"/>
            <family val="2"/>
          </rPr>
          <t>Author:</t>
        </r>
        <r>
          <rPr>
            <sz val="9"/>
            <color indexed="81"/>
            <rFont val="Tahoma"/>
            <family val="2"/>
          </rPr>
          <t xml:space="preserve">
Procentudregningen er kun rigtig hvis tabellen er sat op som eksemplet ovenfor. Altså "independent" ude til venstre (pige/dreng) og dependent til højre i rækken (venstre/højre).</t>
        </r>
      </text>
    </comment>
    <comment ref="I101" authorId="0" shapeId="0" xr:uid="{BAF69A80-B7A7-4D3B-A3F9-DD5BF39711C6}">
      <text>
        <r>
          <rPr>
            <b/>
            <sz val="9"/>
            <color indexed="81"/>
            <rFont val="Tahoma"/>
            <family val="2"/>
          </rPr>
          <t>Author:</t>
        </r>
        <r>
          <rPr>
            <sz val="9"/>
            <color indexed="81"/>
            <rFont val="Tahoma"/>
            <family val="2"/>
          </rPr>
          <t xml:space="preserve">
Vi har ikke lært at lave testen i hånden. Nedenstående er kun hvad jeg har kunnet stykke sammen fra noter. Det er </t>
        </r>
        <r>
          <rPr>
            <b/>
            <u/>
            <sz val="9"/>
            <color indexed="81"/>
            <rFont val="Tahoma"/>
            <family val="2"/>
          </rPr>
          <t>IKKE</t>
        </r>
        <r>
          <rPr>
            <sz val="9"/>
            <color indexed="81"/>
            <rFont val="Tahoma"/>
            <family val="2"/>
          </rPr>
          <t xml:space="preserve"> brugbart</t>
        </r>
      </text>
    </comment>
    <comment ref="D127" authorId="0" shapeId="0" xr:uid="{5D501C6F-E8D5-4922-948E-688B765CA4A4}">
      <text>
        <r>
          <rPr>
            <b/>
            <sz val="9"/>
            <color indexed="81"/>
            <rFont val="Tahoma"/>
            <family val="2"/>
          </rPr>
          <t>Author:</t>
        </r>
        <r>
          <rPr>
            <sz val="9"/>
            <color indexed="81"/>
            <rFont val="Tahoma"/>
            <family val="2"/>
          </rPr>
          <t xml:space="preserve">
Uden nogen antagelse om hvor mange der er i populationen, bliver vi nødt til at tage udgangspunkt i det observerede (observerede/antal = hvad vi forventeri procent)</t>
        </r>
      </text>
    </comment>
  </commentList>
</comments>
</file>

<file path=xl/comments19.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G53" authorId="0" shapeId="0" xr:uid="{23608335-10A8-413A-B487-304393C765EB}">
      <text>
        <r>
          <rPr>
            <b/>
            <sz val="9"/>
            <color indexed="81"/>
            <rFont val="Tahoma"/>
            <family val="2"/>
          </rPr>
          <t>Author:</t>
        </r>
        <r>
          <rPr>
            <sz val="9"/>
            <color indexed="81"/>
            <rFont val="Tahoma"/>
            <family val="2"/>
          </rPr>
          <t xml:space="preserve">
Bemærk! </t>
        </r>
        <r>
          <rPr>
            <i/>
            <sz val="9"/>
            <color indexed="81"/>
            <rFont val="Tahoma"/>
            <family val="2"/>
          </rPr>
          <t>p</t>
        </r>
        <r>
          <rPr>
            <sz val="9"/>
            <color indexed="81"/>
            <rFont val="Tahoma"/>
            <family val="2"/>
          </rPr>
          <t xml:space="preserve">-værdien er for en one-tailed test
Two-tailed </t>
        </r>
        <r>
          <rPr>
            <i/>
            <sz val="9"/>
            <color indexed="81"/>
            <rFont val="Tahoma"/>
            <family val="2"/>
          </rPr>
          <t xml:space="preserve">p </t>
        </r>
        <r>
          <rPr>
            <sz val="9"/>
            <color indexed="81"/>
            <rFont val="Tahoma"/>
            <family val="2"/>
          </rPr>
          <t xml:space="preserve">= 2*One-tailed </t>
        </r>
        <r>
          <rPr>
            <i/>
            <sz val="9"/>
            <color indexed="81"/>
            <rFont val="Tahoma"/>
            <family val="2"/>
          </rPr>
          <t xml:space="preserve">p
</t>
        </r>
        <r>
          <rPr>
            <sz val="9"/>
            <color indexed="81"/>
            <rFont val="Tahoma"/>
            <family val="2"/>
          </rPr>
          <t>Eksempel: n</t>
        </r>
        <r>
          <rPr>
            <vertAlign val="subscript"/>
            <sz val="9"/>
            <color indexed="81"/>
            <rFont val="Tahoma"/>
            <family val="2"/>
          </rPr>
          <t>1</t>
        </r>
        <r>
          <rPr>
            <sz val="9"/>
            <color indexed="81"/>
            <rFont val="Tahoma"/>
            <family val="2"/>
          </rPr>
          <t>=3, n</t>
        </r>
        <r>
          <rPr>
            <vertAlign val="subscript"/>
            <sz val="9"/>
            <color indexed="81"/>
            <rFont val="Tahoma"/>
            <family val="2"/>
          </rPr>
          <t>2</t>
        </r>
        <r>
          <rPr>
            <sz val="9"/>
            <color indexed="81"/>
            <rFont val="Tahoma"/>
            <family val="2"/>
          </rPr>
          <t>=3, W</t>
        </r>
        <r>
          <rPr>
            <vertAlign val="subscript"/>
            <sz val="9"/>
            <color indexed="81"/>
            <rFont val="Tahoma"/>
            <family val="2"/>
          </rPr>
          <t>S</t>
        </r>
        <r>
          <rPr>
            <sz val="9"/>
            <color indexed="81"/>
            <rFont val="Tahoma"/>
            <family val="2"/>
          </rPr>
          <t xml:space="preserve">=7
Aflæst i tabellen får vi
one-tailed: </t>
        </r>
        <r>
          <rPr>
            <i/>
            <sz val="9"/>
            <color indexed="81"/>
            <rFont val="Tahoma"/>
            <family val="2"/>
          </rPr>
          <t>p</t>
        </r>
        <r>
          <rPr>
            <sz val="9"/>
            <color indexed="81"/>
            <rFont val="Tahoma"/>
            <family val="2"/>
          </rPr>
          <t xml:space="preserve"> =.10
two-tailed: </t>
        </r>
        <r>
          <rPr>
            <i/>
            <sz val="9"/>
            <color indexed="81"/>
            <rFont val="Tahoma"/>
            <family val="2"/>
          </rPr>
          <t>p</t>
        </r>
        <r>
          <rPr>
            <sz val="9"/>
            <color indexed="81"/>
            <rFont val="Tahoma"/>
            <family val="2"/>
          </rPr>
          <t>-one-tailed*2 =&gt; 0,1*2=0,2</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AE1" authorId="0" shapeId="0" xr:uid="{836C3DA7-79DB-49DE-B33A-4018B177F00B}">
      <text>
        <r>
          <rPr>
            <sz val="9"/>
            <color indexed="81"/>
            <rFont val="Tahoma"/>
            <family val="2"/>
          </rPr>
          <t xml:space="preserve">SEoE= Standard Error of Estimate
</t>
        </r>
      </text>
    </comment>
    <comment ref="AF3" authorId="0" shapeId="0" xr:uid="{A917ACC8-A30D-4A1E-9BA9-33288D5FDA99}">
      <text>
        <r>
          <rPr>
            <b/>
            <sz val="9"/>
            <color indexed="81"/>
            <rFont val="Tahoma"/>
            <family val="2"/>
          </rPr>
          <t xml:space="preserve">Dette tal bruges i udregningen af </t>
        </r>
        <r>
          <rPr>
            <b/>
            <i/>
            <sz val="9"/>
            <color indexed="81"/>
            <rFont val="Tahoma"/>
            <family val="2"/>
          </rPr>
          <t>standard error of estimate.</t>
        </r>
        <r>
          <rPr>
            <b/>
            <sz val="9"/>
            <color indexed="81"/>
            <rFont val="Tahoma"/>
            <family val="2"/>
          </rPr>
          <t xml:space="preserve"> Det er okay, hvis du ikke kan aflæse det, men lad være med at ændre det.</t>
        </r>
      </text>
    </comment>
    <comment ref="X5" authorId="0" shapeId="0" xr:uid="{2FAA2B92-E58E-48EE-B385-EED09DB55C1C}">
      <text>
        <r>
          <rPr>
            <b/>
            <sz val="9"/>
            <color indexed="81"/>
            <rFont val="Tahoma"/>
            <family val="2"/>
          </rPr>
          <t>Author:</t>
        </r>
        <r>
          <rPr>
            <sz val="9"/>
            <color indexed="81"/>
            <rFont val="Tahoma"/>
            <family val="2"/>
          </rPr>
          <t xml:space="preserve">
Afstand til mean
</t>
        </r>
      </text>
    </comment>
    <comment ref="Y5" authorId="0" shapeId="0" xr:uid="{065668A6-724F-4AFB-A7E9-C82750D02115}">
      <text>
        <r>
          <rPr>
            <b/>
            <sz val="9"/>
            <color indexed="81"/>
            <rFont val="Tahoma"/>
            <family val="2"/>
          </rPr>
          <t>Author:</t>
        </r>
        <r>
          <rPr>
            <sz val="9"/>
            <color indexed="81"/>
            <rFont val="Tahoma"/>
            <family val="2"/>
          </rPr>
          <t xml:space="preserve">
Afstand til mean kvadreret</t>
        </r>
      </text>
    </comment>
    <comment ref="Z5" authorId="0" shapeId="0" xr:uid="{CF58273B-EF93-419A-B5B4-536B6D879999}">
      <text>
        <r>
          <rPr>
            <b/>
            <sz val="9"/>
            <color indexed="81"/>
            <rFont val="Tahoma"/>
            <family val="2"/>
          </rPr>
          <t>Author:</t>
        </r>
        <r>
          <rPr>
            <sz val="9"/>
            <color indexed="81"/>
            <rFont val="Tahoma"/>
            <family val="2"/>
          </rPr>
          <t xml:space="preserve">
Afstand til mean</t>
        </r>
      </text>
    </comment>
    <comment ref="AA5" authorId="0" shapeId="0" xr:uid="{52BE7A54-B54D-4184-87C8-3C61C286B020}">
      <text>
        <r>
          <rPr>
            <b/>
            <sz val="9"/>
            <color indexed="81"/>
            <rFont val="Tahoma"/>
            <family val="2"/>
          </rPr>
          <t>Author:</t>
        </r>
        <r>
          <rPr>
            <sz val="9"/>
            <color indexed="81"/>
            <rFont val="Tahoma"/>
            <family val="2"/>
          </rPr>
          <t xml:space="preserve">
Afstand til mean kvadreret
</t>
        </r>
      </text>
    </comment>
    <comment ref="AB5" authorId="0" shapeId="0" xr:uid="{356341A6-5342-4687-B066-CF9728712548}">
      <text>
        <r>
          <rPr>
            <b/>
            <sz val="9"/>
            <color indexed="81"/>
            <rFont val="Tahoma"/>
            <family val="2"/>
          </rPr>
          <t>Produkt af afstande til mean</t>
        </r>
      </text>
    </comment>
    <comment ref="AE5" authorId="0" shapeId="0" xr:uid="{F2234E42-9407-40F5-8D38-8833FC482064}">
      <text>
        <r>
          <rPr>
            <b/>
            <sz val="9"/>
            <color indexed="81"/>
            <rFont val="Tahoma"/>
            <family val="2"/>
          </rPr>
          <t>Estimerede Y-værdier</t>
        </r>
      </text>
    </comment>
    <comment ref="AF5" authorId="0" shapeId="0" xr:uid="{90FD758A-E218-4A2A-A09A-6469D1FEA21B}">
      <text>
        <r>
          <rPr>
            <b/>
            <sz val="9"/>
            <color indexed="81"/>
            <rFont val="Tahoma"/>
            <family val="2"/>
          </rPr>
          <t>Forskellen på estimerede og faktiske Y-værdier</t>
        </r>
      </text>
    </comment>
    <comment ref="AG5" authorId="0" shapeId="0" xr:uid="{49F281FC-9981-4850-89BD-020E7AA5E3FC}">
      <text>
        <r>
          <rPr>
            <b/>
            <sz val="9"/>
            <color indexed="81"/>
            <rFont val="Tahoma"/>
            <family val="2"/>
          </rPr>
          <t>Mellemregning til varians</t>
        </r>
      </text>
    </comment>
    <comment ref="E49" authorId="0" shapeId="0" xr:uid="{B7FDC1A0-3C4B-44CD-8A95-53DA6728AA6A}">
      <text>
        <r>
          <rPr>
            <b/>
            <sz val="9"/>
            <color indexed="81"/>
            <rFont val="Tahoma"/>
            <family val="2"/>
          </rPr>
          <t>Dette tal bruges i udregningen af standard error of estimate. Det er okay, hvis du ikke kan aflæse det, men lad være med at ændre det.</t>
        </r>
      </text>
    </comment>
    <comment ref="E61" authorId="0" shapeId="0" xr:uid="{D97B80D2-A436-4340-B4FD-9FA526FAD1E4}">
      <text>
        <r>
          <rPr>
            <b/>
            <sz val="9"/>
            <color indexed="81"/>
            <rFont val="Tahoma"/>
            <family val="2"/>
          </rPr>
          <t>Dette tal viser, hvor stor en del af variansen i Y der forklares af X</t>
        </r>
      </text>
    </comment>
    <comment ref="G76" authorId="0" shapeId="0" xr:uid="{83E74533-B9D1-4BA4-A38E-7D5D1C915601}">
      <text>
        <r>
          <rPr>
            <sz val="9"/>
            <color indexed="81"/>
            <rFont val="Tahoma"/>
            <family val="2"/>
          </rPr>
          <t>Kan også aflæses i Tabel E.6 (link i celle A77)</t>
        </r>
      </text>
    </comment>
    <comment ref="E87" authorId="0" shapeId="0" xr:uid="{E4DD42B8-D0EC-4528-A57C-7D7A4B2E147C}">
      <text>
        <r>
          <rPr>
            <sz val="9"/>
            <color indexed="81"/>
            <rFont val="Tahoma"/>
            <family val="2"/>
          </rPr>
          <t>Angiv værdi du ønsker at prædiktere for</t>
        </r>
      </text>
    </comment>
  </commentList>
</comments>
</file>

<file path=xl/comments20.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25" authorId="0" shapeId="0" xr:uid="{4F3EB7D2-C9F7-4186-A70A-DCFEBF4CD990}">
      <text>
        <r>
          <rPr>
            <b/>
            <sz val="9"/>
            <color indexed="81"/>
            <rFont val="Tahoma"/>
            <family val="2"/>
          </rPr>
          <t>Author:</t>
        </r>
        <r>
          <rPr>
            <sz val="9"/>
            <color indexed="81"/>
            <rFont val="Tahoma"/>
            <family val="2"/>
          </rPr>
          <t xml:space="preserve">
Fordi 100% sandsynlighed = 1, må sandsynligheden for at en hændelse ikke sker, være 1 - sandsynligheden for at det sker</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K98" authorId="0" shapeId="0" xr:uid="{5B30801B-A2DD-4C33-8957-3C41E1B4A1A7}">
      <text>
        <r>
          <rPr>
            <b/>
            <sz val="9"/>
            <color indexed="81"/>
            <rFont val="Tahoma"/>
            <family val="2"/>
          </rPr>
          <t>Kan også aflæses i SPSS-outputtet under ANOVA -&gt; Residuals</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L47" authorId="0" shapeId="0" xr:uid="{D6E3A973-2152-4C3F-BB8A-126DA1D7A024}">
      <text>
        <r>
          <rPr>
            <b/>
            <sz val="9"/>
            <color indexed="81"/>
            <rFont val="Tahoma"/>
            <family val="2"/>
          </rPr>
          <t>Under Extraction er faktor 2 og 3 sorteret fra fordi deres eigenværdi er under 1</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97" authorId="0" shapeId="0" xr:uid="{8D4CBFB2-E905-4941-B50F-74D03C23F0FD}">
      <text>
        <r>
          <rPr>
            <b/>
            <sz val="9"/>
            <color indexed="81"/>
            <rFont val="Tahoma"/>
            <family val="2"/>
          </rPr>
          <t>η</t>
        </r>
        <r>
          <rPr>
            <b/>
            <vertAlign val="superscript"/>
            <sz val="9"/>
            <color indexed="81"/>
            <rFont val="Tahoma"/>
            <family val="2"/>
          </rPr>
          <t>2</t>
        </r>
        <r>
          <rPr>
            <b/>
            <sz val="9"/>
            <color indexed="81"/>
            <rFont val="Tahoma"/>
            <family val="2"/>
          </rPr>
          <t xml:space="preserve"> (eta-squared) beskriver, hvor stor en andel af den totale variabilitet i data, der kan tilskrives forskelle på gruppernes middelværdier</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F41" authorId="0" shapeId="0" xr:uid="{30CAE408-E60D-4C02-A454-F01E27629803}">
      <text>
        <r>
          <rPr>
            <b/>
            <sz val="9"/>
            <color indexed="81"/>
            <rFont val="Tahoma"/>
            <family val="2"/>
          </rPr>
          <t>Da læringsmålene for denne lektion ikke indbefatter manuelt at kunne udregne SS eller MS, har vi valgt ikke at medtage denne udregning. Data finder du i dit SPSS output (forklaret nedenfor)</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F32" authorId="0" shapeId="0" xr:uid="{248FE141-8105-4802-A5B9-DE24D2F7F8D3}">
      <text>
        <r>
          <rPr>
            <b/>
            <sz val="9"/>
            <color indexed="81"/>
            <rFont val="Tahoma"/>
            <family val="2"/>
          </rPr>
          <t>Da læringsmålene for denne lektion ikke indbefatter manuelt at kunne udregne SS eller MS, har vi valgt ikke at medtage denne udregning. Data finder du i dit SPSS output (forklaret nedenfor)
Group er de variable to har med: Køn, alder, højde og lignende</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F42" authorId="0" shapeId="0" xr:uid="{44D69EEF-8283-4B2A-AA50-27F1BAC9E07A}">
      <text>
        <r>
          <rPr>
            <b/>
            <sz val="9"/>
            <color indexed="81"/>
            <rFont val="Tahoma"/>
            <family val="2"/>
          </rPr>
          <t>Angiv en sandsynlighed som brøk (eks. 1/10)</t>
        </r>
      </text>
    </comment>
    <comment ref="F45" authorId="0" shapeId="0" xr:uid="{B2AAE170-58A6-4C0B-B05A-6313A7BF38B5}">
      <text>
        <r>
          <rPr>
            <b/>
            <sz val="9"/>
            <color indexed="81"/>
            <rFont val="Tahoma"/>
            <family val="2"/>
          </rPr>
          <t>Angiv en sandsynlighed som decimal (eks. 0,11111)</t>
        </r>
      </text>
    </comment>
    <comment ref="D50" authorId="0" shapeId="0" xr:uid="{F66287BB-E8E9-4D5E-9904-BD862A07A4B0}">
      <text>
        <r>
          <rPr>
            <b/>
            <sz val="9"/>
            <color indexed="81"/>
            <rFont val="Tahoma"/>
            <family val="2"/>
          </rPr>
          <t>De regnes automatisk om til odds</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B1" authorId="0" shapeId="0" xr:uid="{AA80BB59-A8F0-4DB8-9C85-BB1D08D92A60}">
      <text>
        <r>
          <rPr>
            <b/>
            <sz val="9"/>
            <color indexed="81"/>
            <rFont val="Tahoma"/>
            <family val="2"/>
          </rPr>
          <t>Author:</t>
        </r>
        <r>
          <rPr>
            <sz val="9"/>
            <color indexed="81"/>
            <rFont val="Tahoma"/>
            <family val="2"/>
          </rPr>
          <t xml:space="preserve">
Benchmarkdata indsættes og sorteres efter størrelse
Haves kun ét datasæt indsættes det her
Sorter data efter størrelse:
Marker alle data -&gt; Tryk på Sortér og filtrer -&gt; Sorter med størst først</t>
        </r>
      </text>
    </comment>
    <comment ref="C1" authorId="0" shapeId="0" xr:uid="{38279FCC-F480-47C6-84FC-D6845DB54860}">
      <text>
        <r>
          <rPr>
            <b/>
            <sz val="9"/>
            <color indexed="81"/>
            <rFont val="Tahoma"/>
            <family val="2"/>
          </rPr>
          <t>Author:</t>
        </r>
        <r>
          <rPr>
            <sz val="9"/>
            <color indexed="81"/>
            <rFont val="Tahoma"/>
            <family val="2"/>
          </rPr>
          <t xml:space="preserve">
Afstand til mean
Skal trækkes ned tilsvarende nederste datapunkt i kolonne B</t>
        </r>
      </text>
    </comment>
    <comment ref="D1" authorId="0" shapeId="0" xr:uid="{E8BAEA14-7A2B-452B-BF26-5D5B389144F9}">
      <text>
        <r>
          <rPr>
            <b/>
            <sz val="9"/>
            <color indexed="81"/>
            <rFont val="Tahoma"/>
            <family val="2"/>
          </rPr>
          <t>Author:</t>
        </r>
        <r>
          <rPr>
            <sz val="9"/>
            <color indexed="81"/>
            <rFont val="Tahoma"/>
            <family val="2"/>
          </rPr>
          <t xml:space="preserve">
Afstand til mean kvadreret.
En mellemregning for at udregne varians og standardafvigelse</t>
        </r>
      </text>
    </comment>
    <comment ref="G5" authorId="0" shapeId="0" xr:uid="{74CF7000-BE07-4182-8F84-A6FB2915E267}">
      <text>
        <r>
          <rPr>
            <b/>
            <sz val="9"/>
            <color indexed="81"/>
            <rFont val="Tahoma"/>
            <family val="2"/>
          </rPr>
          <t>Author:</t>
        </r>
        <r>
          <rPr>
            <sz val="9"/>
            <color indexed="81"/>
            <rFont val="Tahoma"/>
            <family val="2"/>
          </rPr>
          <t xml:space="preserve">
Der skal altid være mere end ét datapunkt!</t>
        </r>
      </text>
    </comment>
    <comment ref="G10" authorId="0" shapeId="0" xr:uid="{49032547-8012-45CE-9CB1-B4A43EE4E836}">
      <text>
        <r>
          <rPr>
            <b/>
            <sz val="9"/>
            <color indexed="81"/>
            <rFont val="Tahoma"/>
            <family val="2"/>
          </rPr>
          <t>Author:</t>
        </r>
        <r>
          <rPr>
            <sz val="9"/>
            <color indexed="81"/>
            <rFont val="Tahoma"/>
            <family val="2"/>
          </rPr>
          <t xml:space="preserve">
Aflæses manuelt
HUSK: Hvis lokation er et decimal udregnes mean af de to omkringliggende datapunkter
______________
Eksempel:
Man lægger 1 til, for at ramme den midterste værdi: (eksempel: et datasæt med 3 data 1,2 og 3. Den midterste er 2, men uden +1 ville det være (3/2)=1,5  . I modsætning til (3+1)/2=2
Rammer man med et decimal, tager man gennemsnittet af de to værdier som ligger omkring decimalen: (6+1)/2=3,5 -&gt; medianen mellem 3 og 4.
Median: Hvilken data er lige i midten af observationerne. 
</t>
        </r>
      </text>
    </comment>
    <comment ref="G11" authorId="0" shapeId="0" xr:uid="{5B43CBDA-BDAC-41E0-8B30-E6A311D3CAED}">
      <text>
        <r>
          <rPr>
            <b/>
            <sz val="9"/>
            <color indexed="81"/>
            <rFont val="Tahoma"/>
            <family val="2"/>
          </rPr>
          <t>Author:</t>
        </r>
        <r>
          <rPr>
            <sz val="9"/>
            <color indexed="81"/>
            <rFont val="Tahoma"/>
            <family val="2"/>
          </rPr>
          <t xml:space="preserve">
#I/T betyder der ikke er ét tal som fremgår hyppigere end andre</t>
        </r>
      </text>
    </comment>
    <comment ref="G12" authorId="0" shapeId="0" xr:uid="{CEC52D71-0D3F-44CA-B9FF-6A76EA5782F6}">
      <text>
        <r>
          <rPr>
            <b/>
            <sz val="9"/>
            <color indexed="81"/>
            <rFont val="Tahoma"/>
            <family val="2"/>
          </rPr>
          <t>Author:</t>
        </r>
        <r>
          <rPr>
            <sz val="9"/>
            <color indexed="81"/>
            <rFont val="Tahoma"/>
            <family val="2"/>
          </rPr>
          <t xml:space="preserve">
Er lokationen et decimal, laves et gennemsnit af de to omkringliggende datapunkter.
3. Kvartil lokation:
Øverste datapunkt - kvartil lokation
1. Kvartil lokation:
Nederste datapunkt + kvartil lokation
Kvartil lokation = (Median lokation+1)/2</t>
        </r>
      </text>
    </comment>
    <comment ref="G13" authorId="0" shapeId="0" xr:uid="{4C75985A-0DF6-41E4-A1CF-F6F3591928B4}">
      <text>
        <r>
          <rPr>
            <b/>
            <sz val="9"/>
            <color indexed="81"/>
            <rFont val="Tahoma"/>
            <family val="2"/>
          </rPr>
          <t>Author:</t>
        </r>
        <r>
          <rPr>
            <sz val="9"/>
            <color indexed="81"/>
            <rFont val="Tahoma"/>
            <family val="2"/>
          </rPr>
          <t xml:space="preserve">
Range = Maximum-minimum</t>
        </r>
      </text>
    </comment>
    <comment ref="G14" authorId="0" shapeId="0" xr:uid="{27AF33B2-11A6-44FB-9F8E-EDDA556CDE9C}">
      <text>
        <r>
          <rPr>
            <b/>
            <sz val="9"/>
            <color indexed="81"/>
            <rFont val="Tahoma"/>
            <family val="2"/>
          </rPr>
          <t>Author:</t>
        </r>
        <r>
          <rPr>
            <sz val="9"/>
            <color indexed="81"/>
            <rFont val="Tahoma"/>
            <family val="2"/>
          </rPr>
          <t xml:space="preserve">
Mellemregning til udregning af variansen</t>
        </r>
      </text>
    </comment>
    <comment ref="K16" authorId="0" shapeId="0" xr:uid="{91C00400-5B5E-4F4B-AF87-852E6D78216C}">
      <text>
        <r>
          <rPr>
            <b/>
            <sz val="9"/>
            <color indexed="81"/>
            <rFont val="Tahoma"/>
            <family val="2"/>
          </rPr>
          <t>Author:</t>
        </r>
        <r>
          <rPr>
            <sz val="9"/>
            <color indexed="81"/>
            <rFont val="Tahoma"/>
            <family val="2"/>
          </rPr>
          <t xml:space="preserve">
i = "Alle individuelle tal"
N = alle dataplot</t>
        </r>
      </text>
    </comment>
    <comment ref="K23" authorId="0" shapeId="0" xr:uid="{9E22E20F-63E6-469D-9E1F-BAFAA65C53A2}">
      <text>
        <r>
          <rPr>
            <b/>
            <sz val="9"/>
            <color indexed="81"/>
            <rFont val="Tahoma"/>
            <family val="2"/>
          </rPr>
          <t>Author:</t>
        </r>
        <r>
          <rPr>
            <sz val="9"/>
            <color indexed="81"/>
            <rFont val="Tahoma"/>
            <family val="2"/>
          </rPr>
          <t xml:space="preserve">
Mange navne:
S, s.d., st.dev, SD, m.fl.
 1. Udregn middelværdi
 2. Find afstand fra middelværdi til dataplot
 3. Kvadrer afstand for at få det positivt
 4. Summer kvadratet
 5. Divider det summerede kvadrat med (N-1)
 6. = S^2 = Variansen
 7. Tag kvadratroden af S^2
 8. S = Standardafvigelsen</t>
        </r>
      </text>
    </comment>
  </commentList>
</comments>
</file>

<file path=xl/sharedStrings.xml><?xml version="1.0" encoding="utf-8"?>
<sst xmlns="http://schemas.openxmlformats.org/spreadsheetml/2006/main" count="1751" uniqueCount="1108">
  <si>
    <t>1 Person</t>
  </si>
  <si>
    <t>1 Gruppe</t>
  </si>
  <si>
    <t>2 Grupper</t>
  </si>
  <si>
    <t>Afhængig variabel</t>
  </si>
  <si>
    <t>Interval</t>
  </si>
  <si>
    <t>Nominal (binær)</t>
  </si>
  <si>
    <t>Ordinal</t>
  </si>
  <si>
    <t>σ kendt</t>
  </si>
  <si>
    <t>Single-case z-test</t>
  </si>
  <si>
    <t>z-test af middelværdi</t>
  </si>
  <si>
    <t>-</t>
  </si>
  <si>
    <t>Single-case t-test</t>
  </si>
  <si>
    <t>Independent-samples t-test</t>
  </si>
  <si>
    <t>Binominal-test</t>
  </si>
  <si>
    <t>Chi-square-test</t>
  </si>
  <si>
    <t>Wilcoxon-Mann-Whitney-test</t>
  </si>
  <si>
    <t>(Wilcoxon-matched-pairs-test)</t>
  </si>
  <si>
    <t>Indholdsfortegnelse</t>
  </si>
  <si>
    <t>Tabeller</t>
  </si>
  <si>
    <t>E.5 Power as a Function of ẟ and Significance Level (𝛼)</t>
  </si>
  <si>
    <t>E.10 The Normal Distribution (z)</t>
  </si>
  <si>
    <t>E.6 Percentage Points of the t Distribution</t>
  </si>
  <si>
    <t>E.1 Upper Percentage Points of the Chi2 Distribution</t>
  </si>
  <si>
    <t>E.8 Critical Lower-Tail Values of WS for the Mann–Whitney Test for Two Independent Samples (N1 ≤ N2)</t>
  </si>
  <si>
    <t>Tabellen giver resultatet én-halet. Får at få tohalet, skal vi bare gange med to</t>
  </si>
  <si>
    <r>
      <t xml:space="preserve">Derfor aflæser vi </t>
    </r>
    <r>
      <rPr>
        <sz val="11"/>
        <color rgb="FFFF0000"/>
        <rFont val="Calibri"/>
        <family val="2"/>
        <scheme val="minor"/>
      </rPr>
      <t>normalt</t>
    </r>
    <r>
      <rPr>
        <sz val="11"/>
        <color rgb="FF000000"/>
        <rFont val="Calibri"/>
        <family val="2"/>
        <scheme val="minor"/>
      </rPr>
      <t xml:space="preserve"> vi i .025</t>
    </r>
  </si>
  <si>
    <r>
      <t>E.8 Critical Lower-Tail Values of WS for the Mann–Whitney Test for Two Independent Samples (N</t>
    </r>
    <r>
      <rPr>
        <b/>
        <vertAlign val="subscript"/>
        <sz val="14"/>
        <color theme="1"/>
        <rFont val="Calibri"/>
        <family val="2"/>
        <scheme val="minor"/>
      </rPr>
      <t>1</t>
    </r>
    <r>
      <rPr>
        <b/>
        <sz val="14"/>
        <color theme="1"/>
        <rFont val="Calibri"/>
        <family val="2"/>
        <scheme val="minor"/>
      </rPr>
      <t xml:space="preserve"> ≤ N</t>
    </r>
    <r>
      <rPr>
        <b/>
        <vertAlign val="subscript"/>
        <sz val="14"/>
        <color theme="1"/>
        <rFont val="Calibri"/>
        <family val="2"/>
        <scheme val="minor"/>
      </rPr>
      <t>2</t>
    </r>
    <r>
      <rPr>
        <b/>
        <sz val="14"/>
        <color theme="1"/>
        <rFont val="Calibri"/>
        <family val="2"/>
        <scheme val="minor"/>
      </rPr>
      <t>)</t>
    </r>
  </si>
  <si>
    <r>
      <t>E.1 Upper Percentage Points of the Chi</t>
    </r>
    <r>
      <rPr>
        <b/>
        <vertAlign val="superscript"/>
        <sz val="14"/>
        <color theme="1"/>
        <rFont val="Calibri"/>
        <family val="2"/>
        <scheme val="minor"/>
      </rPr>
      <t>2</t>
    </r>
    <r>
      <rPr>
        <b/>
        <sz val="14"/>
        <color theme="1"/>
        <rFont val="Calibri"/>
        <family val="2"/>
        <scheme val="minor"/>
      </rPr>
      <t xml:space="preserve"> Distribution</t>
    </r>
  </si>
  <si>
    <t>Top</t>
  </si>
  <si>
    <t>Deskriptiv statistik</t>
  </si>
  <si>
    <t>Sample størrelse (N):</t>
  </si>
  <si>
    <t>Sum af data:</t>
  </si>
  <si>
    <t>Mean sample(𝑋 ̅):</t>
  </si>
  <si>
    <t>Mean population (𝜇):</t>
  </si>
  <si>
    <t>2. Sorter data efter størrelse</t>
  </si>
  <si>
    <t>Median lokation:</t>
  </si>
  <si>
    <t>Median:</t>
  </si>
  <si>
    <t>Kvartil lokation</t>
  </si>
  <si>
    <t>Range:</t>
  </si>
  <si>
    <r>
      <t xml:space="preserve">Sum kvadrat: </t>
    </r>
    <r>
      <rPr>
        <sz val="11"/>
        <color theme="1"/>
        <rFont val="Calibri"/>
        <family val="2"/>
      </rPr>
      <t>∑</t>
    </r>
  </si>
  <si>
    <r>
      <t>Varians (S</t>
    </r>
    <r>
      <rPr>
        <vertAlign val="superscript"/>
        <sz val="11"/>
        <color theme="1"/>
        <rFont val="Calibri"/>
        <family val="2"/>
        <scheme val="minor"/>
      </rPr>
      <t>2</t>
    </r>
    <r>
      <rPr>
        <sz val="11"/>
        <color theme="1"/>
        <rFont val="Calibri"/>
        <family val="2"/>
        <scheme val="minor"/>
      </rPr>
      <t>):</t>
    </r>
  </si>
  <si>
    <t>Formelsamling</t>
  </si>
  <si>
    <t>Standard afvigelse sample(S):</t>
  </si>
  <si>
    <t>Standard afvigelse population (𝜎):</t>
  </si>
  <si>
    <t>Mean:</t>
  </si>
  <si>
    <t>Z-transformation:</t>
  </si>
  <si>
    <t>Varians:</t>
  </si>
  <si>
    <t>Standard deviation:</t>
  </si>
  <si>
    <t>Mode:</t>
  </si>
  <si>
    <t>Symbolforklaring</t>
  </si>
  <si>
    <t>X</t>
  </si>
  <si>
    <t>μ:</t>
  </si>
  <si>
    <t>σ:</t>
  </si>
  <si>
    <t>Z-værdi:</t>
  </si>
  <si>
    <t>STEP 1: Z-transformation</t>
  </si>
  <si>
    <t>STEP 2: Aflæs tabel E.10</t>
  </si>
  <si>
    <t>Tabel E.10</t>
  </si>
  <si>
    <t>STEP 3: Læg sammen</t>
  </si>
  <si>
    <t>α</t>
  </si>
  <si>
    <t>Z-værdi (højresidet):</t>
  </si>
  <si>
    <t>Z-værdi (venstresidet):</t>
  </si>
  <si>
    <t>p (højresidet) =</t>
  </si>
  <si>
    <t>p (venstresidet) =</t>
  </si>
  <si>
    <t>Two tailed test:</t>
  </si>
  <si>
    <r>
      <t xml:space="preserve">P større eller mindre end </t>
    </r>
    <r>
      <rPr>
        <sz val="11"/>
        <color theme="1"/>
        <rFont val="Calibri"/>
        <family val="2"/>
      </rPr>
      <t>α</t>
    </r>
    <r>
      <rPr>
        <i/>
        <sz val="11"/>
        <color theme="1"/>
        <rFont val="Calibri"/>
        <family val="2"/>
      </rPr>
      <t>?</t>
    </r>
  </si>
  <si>
    <r>
      <t>H</t>
    </r>
    <r>
      <rPr>
        <vertAlign val="subscript"/>
        <sz val="11"/>
        <color theme="1"/>
        <rFont val="Calibri"/>
        <family val="2"/>
        <scheme val="minor"/>
      </rPr>
      <t>0</t>
    </r>
    <r>
      <rPr>
        <sz val="11"/>
        <color theme="1"/>
        <rFont val="Calibri"/>
        <family val="2"/>
        <scheme val="minor"/>
      </rPr>
      <t>:</t>
    </r>
  </si>
  <si>
    <r>
      <t>H</t>
    </r>
    <r>
      <rPr>
        <vertAlign val="subscript"/>
        <sz val="11"/>
        <color theme="1"/>
        <rFont val="Calibri"/>
        <family val="2"/>
        <scheme val="minor"/>
      </rPr>
      <t>1</t>
    </r>
    <r>
      <rPr>
        <sz val="11"/>
        <color theme="1"/>
        <rFont val="Calibri"/>
        <family val="2"/>
        <scheme val="minor"/>
      </rPr>
      <t>:</t>
    </r>
  </si>
  <si>
    <t>Konklusion:</t>
  </si>
  <si>
    <r>
      <t xml:space="preserve">Konklusion: En z test viste at Arnold har en IQ score </t>
    </r>
    <r>
      <rPr>
        <sz val="11"/>
        <color rgb="FFFF0000"/>
        <rFont val="Calibri"/>
        <family val="2"/>
        <scheme val="minor"/>
      </rPr>
      <t>(X=135)</t>
    </r>
    <r>
      <rPr>
        <sz val="11"/>
        <color theme="1"/>
        <rFont val="Calibri"/>
        <family val="2"/>
        <scheme val="minor"/>
      </rPr>
      <t xml:space="preserve"> som er signifikant forskellig fra den almene population </t>
    </r>
    <r>
      <rPr>
        <sz val="11"/>
        <color rgb="FFFF0000"/>
        <rFont val="Calibri"/>
        <family val="2"/>
        <scheme val="minor"/>
      </rPr>
      <t>(μ=100</t>
    </r>
    <r>
      <rPr>
        <sz val="11"/>
        <color theme="1"/>
        <rFont val="Calibri"/>
        <family val="2"/>
        <scheme val="minor"/>
      </rPr>
      <t xml:space="preserve">, </t>
    </r>
    <r>
      <rPr>
        <sz val="11"/>
        <color rgb="FFFF0000"/>
        <rFont val="Calibri"/>
        <family val="2"/>
        <scheme val="minor"/>
      </rPr>
      <t>σ=15)</t>
    </r>
    <r>
      <rPr>
        <sz val="11"/>
        <color theme="1"/>
        <rFont val="Calibri"/>
        <family val="2"/>
        <scheme val="minor"/>
      </rPr>
      <t xml:space="preserve">, </t>
    </r>
    <r>
      <rPr>
        <sz val="11"/>
        <color rgb="FFFF0000"/>
        <rFont val="Calibri"/>
        <family val="2"/>
        <scheme val="minor"/>
      </rPr>
      <t>z=2.33</t>
    </r>
    <r>
      <rPr>
        <sz val="11"/>
        <color theme="1"/>
        <rFont val="Calibri"/>
        <family val="2"/>
        <scheme val="minor"/>
      </rPr>
      <t xml:space="preserve">,  </t>
    </r>
    <r>
      <rPr>
        <sz val="11"/>
        <color rgb="FFFF0000"/>
        <rFont val="Calibri"/>
        <family val="2"/>
        <scheme val="minor"/>
      </rPr>
      <t xml:space="preserve">p=.02 </t>
    </r>
    <r>
      <rPr>
        <sz val="11"/>
        <color theme="1"/>
        <rFont val="Calibri"/>
        <family val="2"/>
        <scheme val="minor"/>
      </rPr>
      <t>(two-tailed).</t>
    </r>
  </si>
  <si>
    <t>OBS!</t>
  </si>
  <si>
    <t>Middelværdi population:</t>
  </si>
  <si>
    <t>Standardafvigelse af population:</t>
  </si>
  <si>
    <t>STEP 1: Central limit theorem</t>
  </si>
  <si>
    <t>N:</t>
  </si>
  <si>
    <t>z-værdi:</t>
  </si>
  <si>
    <t>STEP 3: Tabel E.10</t>
  </si>
  <si>
    <t>STEP 2: Z-transformation</t>
  </si>
  <si>
    <t>STEP 4: Læg sammen</t>
  </si>
  <si>
    <r>
      <t xml:space="preserve">Konklusion: En z test viste at </t>
    </r>
    <r>
      <rPr>
        <sz val="11"/>
        <color rgb="FFFF0000"/>
        <rFont val="Calibri"/>
        <family val="2"/>
        <scheme val="minor"/>
      </rPr>
      <t>de fire psykologistuderende</t>
    </r>
    <r>
      <rPr>
        <sz val="11"/>
        <color theme="1"/>
        <rFont val="Calibri"/>
        <family val="2"/>
        <scheme val="minor"/>
      </rPr>
      <t xml:space="preserve"> har en gennemsnitlig </t>
    </r>
    <r>
      <rPr>
        <sz val="11"/>
        <color rgb="FFFF0000"/>
        <rFont val="Calibri"/>
        <family val="2"/>
        <scheme val="minor"/>
      </rPr>
      <t>IQ score (X ̅=110)</t>
    </r>
    <r>
      <rPr>
        <sz val="11"/>
        <color theme="1"/>
        <rFont val="Calibri"/>
        <family val="2"/>
        <scheme val="minor"/>
      </rPr>
      <t xml:space="preserve"> som ikke er signifikant forskellig fra den almene population </t>
    </r>
    <r>
      <rPr>
        <sz val="11"/>
        <color rgb="FFFF0000"/>
        <rFont val="Calibri"/>
        <family val="2"/>
        <scheme val="minor"/>
      </rPr>
      <t>(μ=100</t>
    </r>
    <r>
      <rPr>
        <sz val="11"/>
        <color theme="1"/>
        <rFont val="Calibri"/>
        <family val="2"/>
        <scheme val="minor"/>
      </rPr>
      <t xml:space="preserve">, </t>
    </r>
    <r>
      <rPr>
        <sz val="11"/>
        <color rgb="FFFF0000"/>
        <rFont val="Calibri"/>
        <family val="2"/>
        <scheme val="minor"/>
      </rPr>
      <t>σ=15)</t>
    </r>
    <r>
      <rPr>
        <sz val="11"/>
        <color theme="1"/>
        <rFont val="Calibri"/>
        <family val="2"/>
        <scheme val="minor"/>
      </rPr>
      <t xml:space="preserve">, </t>
    </r>
    <r>
      <rPr>
        <sz val="11"/>
        <color rgb="FFFF0000"/>
        <rFont val="Calibri"/>
        <family val="2"/>
        <scheme val="minor"/>
      </rPr>
      <t>z=1.33</t>
    </r>
    <r>
      <rPr>
        <sz val="11"/>
        <color theme="1"/>
        <rFont val="Calibri"/>
        <family val="2"/>
        <scheme val="minor"/>
      </rPr>
      <t xml:space="preserve">,  </t>
    </r>
    <r>
      <rPr>
        <sz val="11"/>
        <color rgb="FFFF0000"/>
        <rFont val="Calibri"/>
        <family val="2"/>
        <scheme val="minor"/>
      </rPr>
      <t xml:space="preserve">p=.184 </t>
    </r>
    <r>
      <rPr>
        <sz val="11"/>
        <color theme="1"/>
        <rFont val="Calibri"/>
        <family val="2"/>
        <scheme val="minor"/>
      </rPr>
      <t>(two-tailed).</t>
    </r>
  </si>
  <si>
    <t>t-score:</t>
  </si>
  <si>
    <t>Standardafvigelse for population:</t>
  </si>
  <si>
    <t>S:</t>
  </si>
  <si>
    <t>STEP 2: Udregn t-score</t>
  </si>
  <si>
    <t>Degrees of freedom:</t>
  </si>
  <si>
    <t>df:</t>
  </si>
  <si>
    <t>Tabel E.6</t>
  </si>
  <si>
    <t>±</t>
  </si>
  <si>
    <t>STEP 3: Aflæs kritisk t-værdi i tabel E.6</t>
  </si>
  <si>
    <t>Er t-score større end den kritiske t-score?</t>
  </si>
  <si>
    <t>STEP 4: p-værdi</t>
  </si>
  <si>
    <r>
      <rPr>
        <sz val="11"/>
        <rFont val="Calibri"/>
        <family val="2"/>
        <scheme val="minor"/>
      </rPr>
      <t xml:space="preserve">Personer med misbrugsproblemer har en gennemsnitlig HAMD score som er </t>
    </r>
    <r>
      <rPr>
        <b/>
        <sz val="11"/>
        <rFont val="Calibri"/>
        <family val="2"/>
        <scheme val="minor"/>
      </rPr>
      <t>lig</t>
    </r>
    <r>
      <rPr>
        <sz val="11"/>
        <rFont val="Calibri"/>
        <family val="2"/>
        <scheme val="minor"/>
      </rPr>
      <t xml:space="preserve"> cutoff: </t>
    </r>
    <r>
      <rPr>
        <sz val="11"/>
        <rFont val="Calibri"/>
        <family val="2"/>
      </rPr>
      <t>μ</t>
    </r>
    <r>
      <rPr>
        <vertAlign val="subscript"/>
        <sz val="11"/>
        <rFont val="Calibri"/>
        <family val="2"/>
      </rPr>
      <t>.misbrug</t>
    </r>
    <r>
      <rPr>
        <sz val="11"/>
        <rFont val="Calibri"/>
        <family val="2"/>
      </rPr>
      <t xml:space="preserve"> = cutoff</t>
    </r>
  </si>
  <si>
    <r>
      <rPr>
        <sz val="11"/>
        <rFont val="Calibri"/>
        <family val="2"/>
        <scheme val="minor"/>
      </rPr>
      <t xml:space="preserve">Personer med misbrugsproblemer har en gennemsnitlig HAMD score som er </t>
    </r>
    <r>
      <rPr>
        <b/>
        <sz val="11"/>
        <rFont val="Calibri"/>
        <family val="2"/>
        <scheme val="minor"/>
      </rPr>
      <t>forskellig</t>
    </r>
    <r>
      <rPr>
        <sz val="11"/>
        <rFont val="Calibri"/>
        <family val="2"/>
        <scheme val="minor"/>
      </rPr>
      <t xml:space="preserve"> fra cutoff</t>
    </r>
    <r>
      <rPr>
        <b/>
        <sz val="11"/>
        <rFont val="Calibri"/>
        <family val="2"/>
        <scheme val="minor"/>
      </rPr>
      <t>:</t>
    </r>
    <r>
      <rPr>
        <sz val="11"/>
        <rFont val="Calibri"/>
        <family val="2"/>
        <scheme val="minor"/>
      </rPr>
      <t xml:space="preserve"> </t>
    </r>
    <r>
      <rPr>
        <sz val="11"/>
        <rFont val="Calibri"/>
        <family val="2"/>
      </rPr>
      <t>μ</t>
    </r>
    <r>
      <rPr>
        <vertAlign val="subscript"/>
        <sz val="11"/>
        <rFont val="Calibri"/>
        <family val="2"/>
      </rPr>
      <t>.misbrug</t>
    </r>
    <r>
      <rPr>
        <sz val="11"/>
        <rFont val="Calibri"/>
        <family val="2"/>
      </rPr>
      <t xml:space="preserve"> ≠ cutoff</t>
    </r>
  </si>
  <si>
    <r>
      <t>Her indsættes H</t>
    </r>
    <r>
      <rPr>
        <u/>
        <vertAlign val="subscript"/>
        <sz val="11"/>
        <color rgb="FFFF0000"/>
        <rFont val="Calibri"/>
        <family val="2"/>
        <scheme val="minor"/>
      </rPr>
      <t>0</t>
    </r>
  </si>
  <si>
    <r>
      <t xml:space="preserve">Konklusion: En t test viste at </t>
    </r>
    <r>
      <rPr>
        <sz val="11"/>
        <color rgb="FFFF0000"/>
        <rFont val="Calibri"/>
        <family val="2"/>
        <scheme val="minor"/>
      </rPr>
      <t>de fire personer</t>
    </r>
    <r>
      <rPr>
        <sz val="11"/>
        <color theme="1"/>
        <rFont val="Calibri"/>
        <family val="2"/>
        <scheme val="minor"/>
      </rPr>
      <t xml:space="preserve"> med </t>
    </r>
    <r>
      <rPr>
        <sz val="11"/>
        <color rgb="FFFF0000"/>
        <rFont val="Calibri"/>
        <family val="2"/>
        <scheme val="minor"/>
      </rPr>
      <t>misbrugsproblemer</t>
    </r>
    <r>
      <rPr>
        <sz val="11"/>
        <color theme="1"/>
        <rFont val="Calibri"/>
        <family val="2"/>
        <scheme val="minor"/>
      </rPr>
      <t xml:space="preserve"> har en gennemsnitlig </t>
    </r>
    <r>
      <rPr>
        <sz val="11"/>
        <color rgb="FFFF0000"/>
        <rFont val="Calibri"/>
        <family val="2"/>
        <scheme val="minor"/>
      </rPr>
      <t xml:space="preserve">HAMD </t>
    </r>
    <r>
      <rPr>
        <sz val="11"/>
        <color theme="1"/>
        <rFont val="Calibri"/>
        <family val="2"/>
        <scheme val="minor"/>
      </rPr>
      <t xml:space="preserve">score </t>
    </r>
    <r>
      <rPr>
        <sz val="11"/>
        <color rgb="FFFF0000"/>
        <rFont val="Calibri"/>
        <family val="2"/>
        <scheme val="minor"/>
      </rPr>
      <t>(X ̅=14.25)</t>
    </r>
    <r>
      <rPr>
        <sz val="11"/>
        <color theme="1"/>
        <rFont val="Calibri"/>
        <family val="2"/>
        <scheme val="minor"/>
      </rPr>
      <t xml:space="preserve"> som ikke er signifikant forskellig fra </t>
    </r>
    <r>
      <rPr>
        <sz val="11"/>
        <color rgb="FFFF0000"/>
        <rFont val="Calibri"/>
        <family val="2"/>
        <scheme val="minor"/>
      </rPr>
      <t>cutoff til let depression på 13,</t>
    </r>
    <r>
      <rPr>
        <sz val="11"/>
        <color theme="1"/>
        <rFont val="Calibri"/>
        <family val="2"/>
        <scheme val="minor"/>
      </rPr>
      <t xml:space="preserve"> t(</t>
    </r>
    <r>
      <rPr>
        <sz val="11"/>
        <color rgb="FFFF0000"/>
        <rFont val="Calibri"/>
        <family val="2"/>
        <scheme val="minor"/>
      </rPr>
      <t>3</t>
    </r>
    <r>
      <rPr>
        <sz val="11"/>
        <color theme="1"/>
        <rFont val="Calibri"/>
        <family val="2"/>
        <scheme val="minor"/>
      </rPr>
      <t>)=</t>
    </r>
    <r>
      <rPr>
        <sz val="11"/>
        <color rgb="FFFF0000"/>
        <rFont val="Calibri"/>
        <family val="2"/>
        <scheme val="minor"/>
      </rPr>
      <t>2.60</t>
    </r>
    <r>
      <rPr>
        <sz val="11"/>
        <color theme="1"/>
        <rFont val="Calibri"/>
        <family val="2"/>
        <scheme val="minor"/>
      </rPr>
      <t xml:space="preserve">,  </t>
    </r>
    <r>
      <rPr>
        <sz val="11"/>
        <color rgb="FFFF0000"/>
        <rFont val="Calibri"/>
        <family val="2"/>
        <scheme val="minor"/>
      </rPr>
      <t>p&gt; .05</t>
    </r>
    <r>
      <rPr>
        <sz val="11"/>
        <color theme="1"/>
        <rFont val="Calibri"/>
        <family val="2"/>
        <scheme val="minor"/>
      </rPr>
      <t xml:space="preserve"> (two-tailed).</t>
    </r>
  </si>
  <si>
    <t>Two-tailed</t>
  </si>
  <si>
    <t>One-tailed</t>
  </si>
  <si>
    <t>z-test af middel-værdi</t>
  </si>
  <si>
    <r>
      <t xml:space="preserve">Psykologistuderende har en gennemsnitlig IQ score som er </t>
    </r>
    <r>
      <rPr>
        <sz val="11"/>
        <color rgb="FFFF0000"/>
        <rFont val="Calibri"/>
        <family val="2"/>
        <scheme val="minor"/>
      </rPr>
      <t>lig</t>
    </r>
    <r>
      <rPr>
        <sz val="11"/>
        <color theme="1"/>
        <rFont val="Calibri"/>
        <family val="2"/>
        <scheme val="minor"/>
      </rPr>
      <t xml:space="preserve"> den gennemsnitlige IQ score i den almene population: </t>
    </r>
    <r>
      <rPr>
        <sz val="11"/>
        <color theme="1"/>
        <rFont val="Calibri"/>
        <family val="2"/>
      </rPr>
      <t>μ</t>
    </r>
    <r>
      <rPr>
        <vertAlign val="subscript"/>
        <sz val="11"/>
        <color theme="1"/>
        <rFont val="Calibri"/>
        <family val="2"/>
      </rPr>
      <t xml:space="preserve">IQ.PSYKOLOGI </t>
    </r>
    <r>
      <rPr>
        <sz val="11"/>
        <color theme="1"/>
        <rFont val="Calibri"/>
        <family val="2"/>
      </rPr>
      <t>= 100</t>
    </r>
  </si>
  <si>
    <r>
      <t xml:space="preserve">Psykologistuderende har en gennemsnitlig IQ score som er </t>
    </r>
    <r>
      <rPr>
        <sz val="11"/>
        <color rgb="FFFF0000"/>
        <rFont val="Calibri"/>
        <family val="2"/>
        <scheme val="minor"/>
      </rPr>
      <t>forskellig</t>
    </r>
    <r>
      <rPr>
        <sz val="11"/>
        <color theme="1"/>
        <rFont val="Calibri"/>
        <family val="2"/>
        <scheme val="minor"/>
      </rPr>
      <t xml:space="preserve"> fra den gennemsnitlige IQ score i den almene population: μ</t>
    </r>
    <r>
      <rPr>
        <vertAlign val="subscript"/>
        <sz val="11"/>
        <color theme="1"/>
        <rFont val="Calibri"/>
        <family val="2"/>
        <scheme val="minor"/>
      </rPr>
      <t>IQ.PSYKOLOGI</t>
    </r>
    <r>
      <rPr>
        <sz val="11"/>
        <color theme="1"/>
        <rFont val="Calibri"/>
        <family val="2"/>
        <scheme val="minor"/>
      </rPr>
      <t xml:space="preserve"> </t>
    </r>
    <r>
      <rPr>
        <sz val="11"/>
        <color theme="1"/>
        <rFont val="Calibri"/>
        <family val="2"/>
      </rPr>
      <t>≠</t>
    </r>
    <r>
      <rPr>
        <sz val="11"/>
        <color theme="1"/>
        <rFont val="Calibri"/>
        <family val="2"/>
        <scheme val="minor"/>
      </rPr>
      <t xml:space="preserve"> 100</t>
    </r>
  </si>
  <si>
    <t>"En paired samples t-test (parret t-test) er en one sample t-test af difference scorer"</t>
  </si>
  <si>
    <t>→</t>
  </si>
  <si>
    <t>Difference score:</t>
  </si>
  <si>
    <t>Gennemsnitlig differencescore:</t>
  </si>
  <si>
    <t>Gennemsnitlig ændring for populationen:</t>
  </si>
  <si>
    <t>eller</t>
  </si>
  <si>
    <t>Standardafvigelse for populationen:</t>
  </si>
  <si>
    <t>EOT</t>
  </si>
  <si>
    <t>Baseline</t>
  </si>
  <si>
    <t>Difference</t>
  </si>
  <si>
    <t>Sum:</t>
  </si>
  <si>
    <t>Antal par:</t>
  </si>
  <si>
    <t>Tilbage</t>
  </si>
  <si>
    <r>
      <rPr>
        <b/>
        <u/>
        <sz val="11"/>
        <color rgb="FFFF0000"/>
        <rFont val="Calibri"/>
        <family val="2"/>
        <scheme val="minor"/>
      </rPr>
      <t>OBS Difference</t>
    </r>
    <r>
      <rPr>
        <b/>
        <sz val="11"/>
        <color rgb="FFFF0000"/>
        <rFont val="Calibri"/>
        <family val="2"/>
        <scheme val="minor"/>
      </rPr>
      <t>: Slet nul fra de celler som går udover dit datasæt! Ellers får du et forkert gennemsnit!</t>
    </r>
  </si>
  <si>
    <t>Indtast dit eget datasæt her</t>
  </si>
  <si>
    <t>α:</t>
  </si>
  <si>
    <t>Kritisk (two-tailed):</t>
  </si>
  <si>
    <t>Kritisk (one-tailed):</t>
  </si>
  <si>
    <r>
      <t xml:space="preserve">En </t>
    </r>
    <r>
      <rPr>
        <sz val="11"/>
        <color rgb="FFFF0000"/>
        <rFont val="Calibri"/>
        <family val="2"/>
        <scheme val="minor"/>
      </rPr>
      <t>paired</t>
    </r>
    <r>
      <rPr>
        <sz val="11"/>
        <color theme="1"/>
        <rFont val="Calibri"/>
        <family val="2"/>
        <scheme val="minor"/>
      </rPr>
      <t xml:space="preserve"> samples t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 xml:space="preserve">symptomerne på skizofreni målt med PANSS blev reduceret signifikant </t>
    </r>
    <r>
      <rPr>
        <sz val="11"/>
        <color theme="1"/>
        <rFont val="Calibri"/>
        <family val="2"/>
        <scheme val="minor"/>
      </rPr>
      <t xml:space="preserve">fra </t>
    </r>
    <r>
      <rPr>
        <sz val="11"/>
        <color rgb="FFFF0000"/>
        <rFont val="Calibri"/>
        <family val="2"/>
        <scheme val="minor"/>
      </rPr>
      <t xml:space="preserve">X ̅=69.7 </t>
    </r>
    <r>
      <rPr>
        <sz val="11"/>
        <color theme="1"/>
        <rFont val="Calibri"/>
        <family val="2"/>
        <scheme val="minor"/>
      </rPr>
      <t>(</t>
    </r>
    <r>
      <rPr>
        <sz val="11"/>
        <color rgb="FFFF0000"/>
        <rFont val="Calibri"/>
        <family val="2"/>
        <scheme val="minor"/>
      </rPr>
      <t>SD=12.0</t>
    </r>
    <r>
      <rPr>
        <sz val="11"/>
        <color theme="1"/>
        <rFont val="Calibri"/>
        <family val="2"/>
        <scheme val="minor"/>
      </rPr>
      <t xml:space="preserve">) </t>
    </r>
    <r>
      <rPr>
        <sz val="11"/>
        <color rgb="FFFF0000"/>
        <rFont val="Calibri"/>
        <family val="2"/>
        <scheme val="minor"/>
      </rPr>
      <t>før terapi</t>
    </r>
    <r>
      <rPr>
        <sz val="11"/>
        <color theme="1"/>
        <rFont val="Calibri"/>
        <family val="2"/>
        <scheme val="minor"/>
      </rPr>
      <t xml:space="preserve"> til </t>
    </r>
    <r>
      <rPr>
        <sz val="11"/>
        <color rgb="FFFF0000"/>
        <rFont val="Calibri"/>
        <family val="2"/>
        <scheme val="minor"/>
      </rPr>
      <t xml:space="preserve">X ̅=59.2 </t>
    </r>
    <r>
      <rPr>
        <sz val="11"/>
        <color theme="1"/>
        <rFont val="Calibri"/>
        <family val="2"/>
        <scheme val="minor"/>
      </rPr>
      <t>(</t>
    </r>
    <r>
      <rPr>
        <sz val="11"/>
        <color rgb="FFFF0000"/>
        <rFont val="Calibri"/>
        <family val="2"/>
        <scheme val="minor"/>
      </rPr>
      <t>SD=19.7</t>
    </r>
    <r>
      <rPr>
        <sz val="11"/>
        <color theme="1"/>
        <rFont val="Calibri"/>
        <family val="2"/>
        <scheme val="minor"/>
      </rPr>
      <t>) efter terapi, t(</t>
    </r>
    <r>
      <rPr>
        <sz val="11"/>
        <color rgb="FFFF0000"/>
        <rFont val="Calibri"/>
        <family val="2"/>
        <scheme val="minor"/>
      </rPr>
      <t>19</t>
    </r>
    <r>
      <rPr>
        <sz val="11"/>
        <color theme="1"/>
        <rFont val="Calibri"/>
        <family val="2"/>
        <scheme val="minor"/>
      </rPr>
      <t>)=</t>
    </r>
    <r>
      <rPr>
        <sz val="11"/>
        <color rgb="FFFF0000"/>
        <rFont val="Calibri"/>
        <family val="2"/>
        <scheme val="minor"/>
      </rPr>
      <t>3.67</t>
    </r>
    <r>
      <rPr>
        <sz val="11"/>
        <color theme="1"/>
        <rFont val="Calibri"/>
        <family val="2"/>
        <scheme val="minor"/>
      </rPr>
      <t xml:space="preserve">, </t>
    </r>
    <r>
      <rPr>
        <sz val="11"/>
        <color rgb="FFFF0000"/>
        <rFont val="Calibri"/>
        <family val="2"/>
        <scheme val="minor"/>
      </rPr>
      <t>p&lt;.05</t>
    </r>
    <r>
      <rPr>
        <sz val="11"/>
        <color theme="1"/>
        <rFont val="Calibri"/>
        <family val="2"/>
        <scheme val="minor"/>
      </rPr>
      <t>.</t>
    </r>
  </si>
  <si>
    <t>Cohen's d:</t>
  </si>
  <si>
    <t>Cohens'd</t>
  </si>
  <si>
    <t>MELLEMREGNINGER til standardafvigelse</t>
  </si>
  <si>
    <t>Sum</t>
  </si>
  <si>
    <r>
      <t>Varians (S</t>
    </r>
    <r>
      <rPr>
        <vertAlign val="superscript"/>
        <sz val="11"/>
        <color theme="1"/>
        <rFont val="Calibri"/>
        <family val="2"/>
        <scheme val="minor"/>
      </rPr>
      <t>2</t>
    </r>
    <r>
      <rPr>
        <sz val="11"/>
        <color theme="1"/>
        <rFont val="Calibri"/>
        <family val="2"/>
        <scheme val="minor"/>
      </rPr>
      <t>)</t>
    </r>
  </si>
  <si>
    <r>
      <rPr>
        <b/>
        <u/>
        <sz val="11"/>
        <color rgb="FFFF0000"/>
        <rFont val="Calibri"/>
        <family val="2"/>
        <scheme val="minor"/>
      </rPr>
      <t>For hver kolonne (højre)</t>
    </r>
    <r>
      <rPr>
        <b/>
        <sz val="11"/>
        <color rgb="FFFF0000"/>
        <rFont val="Calibri"/>
        <family val="2"/>
        <scheme val="minor"/>
      </rPr>
      <t>: Marker øverste værdi, og træk den lille grønne firkant (nederste højre hjørne), ned så du har en udregning for hvert datapar til venstre</t>
    </r>
  </si>
  <si>
    <t>Standardafvigelse (S)</t>
  </si>
  <si>
    <t xml:space="preserve">Konklusion: </t>
  </si>
  <si>
    <r>
      <t xml:space="preserve">En </t>
    </r>
    <r>
      <rPr>
        <sz val="11"/>
        <color rgb="FFFF0000"/>
        <rFont val="Calibri"/>
        <family val="2"/>
        <scheme val="minor"/>
      </rPr>
      <t xml:space="preserve">paired </t>
    </r>
    <r>
      <rPr>
        <sz val="11"/>
        <color theme="1"/>
        <rFont val="Calibri"/>
        <family val="2"/>
        <scheme val="minor"/>
      </rPr>
      <t>samples t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symptomerne på skizofreni målt med PANSS blev reduceret signifikant</t>
    </r>
    <r>
      <rPr>
        <sz val="11"/>
        <color theme="1"/>
        <rFont val="Calibri"/>
        <family val="2"/>
        <scheme val="minor"/>
      </rPr>
      <t xml:space="preserve"> fra </t>
    </r>
    <r>
      <rPr>
        <sz val="11"/>
        <color rgb="FFFF0000"/>
        <rFont val="Calibri"/>
        <family val="2"/>
        <scheme val="minor"/>
      </rPr>
      <t xml:space="preserve">X ̅=69.7 </t>
    </r>
    <r>
      <rPr>
        <sz val="11"/>
        <color theme="1"/>
        <rFont val="Calibri"/>
        <family val="2"/>
        <scheme val="minor"/>
      </rPr>
      <t>(</t>
    </r>
    <r>
      <rPr>
        <sz val="11"/>
        <color rgb="FFFF0000"/>
        <rFont val="Calibri"/>
        <family val="2"/>
        <scheme val="minor"/>
      </rPr>
      <t>SD=12.0</t>
    </r>
    <r>
      <rPr>
        <sz val="11"/>
        <color theme="1"/>
        <rFont val="Calibri"/>
        <family val="2"/>
        <scheme val="minor"/>
      </rPr>
      <t xml:space="preserve">) </t>
    </r>
    <r>
      <rPr>
        <sz val="11"/>
        <color rgb="FFFF0000"/>
        <rFont val="Calibri"/>
        <family val="2"/>
        <scheme val="minor"/>
      </rPr>
      <t>før terapi</t>
    </r>
    <r>
      <rPr>
        <sz val="11"/>
        <color theme="1"/>
        <rFont val="Calibri"/>
        <family val="2"/>
        <scheme val="minor"/>
      </rPr>
      <t xml:space="preserve"> til </t>
    </r>
    <r>
      <rPr>
        <sz val="11"/>
        <color rgb="FFFF0000"/>
        <rFont val="Calibri"/>
        <family val="2"/>
        <scheme val="minor"/>
      </rPr>
      <t>X ̅=59.2</t>
    </r>
    <r>
      <rPr>
        <sz val="11"/>
        <color theme="1"/>
        <rFont val="Calibri"/>
        <family val="2"/>
        <scheme val="minor"/>
      </rPr>
      <t xml:space="preserve"> (</t>
    </r>
    <r>
      <rPr>
        <sz val="11"/>
        <color rgb="FFFF0000"/>
        <rFont val="Calibri"/>
        <family val="2"/>
        <scheme val="minor"/>
      </rPr>
      <t>SD=19.7</t>
    </r>
    <r>
      <rPr>
        <sz val="11"/>
        <color theme="1"/>
        <rFont val="Calibri"/>
        <family val="2"/>
        <scheme val="minor"/>
      </rPr>
      <t>) efter terapi, t(</t>
    </r>
    <r>
      <rPr>
        <sz val="11"/>
        <color rgb="FFFF0000"/>
        <rFont val="Calibri"/>
        <family val="2"/>
        <scheme val="minor"/>
      </rPr>
      <t>19</t>
    </r>
    <r>
      <rPr>
        <sz val="11"/>
        <color theme="1"/>
        <rFont val="Calibri"/>
        <family val="2"/>
        <scheme val="minor"/>
      </rPr>
      <t>)=</t>
    </r>
    <r>
      <rPr>
        <sz val="11"/>
        <color rgb="FFFF0000"/>
        <rFont val="Calibri"/>
        <family val="2"/>
        <scheme val="minor"/>
      </rPr>
      <t>3.67</t>
    </r>
    <r>
      <rPr>
        <sz val="11"/>
        <color theme="1"/>
        <rFont val="Calibri"/>
        <family val="2"/>
        <scheme val="minor"/>
      </rPr>
      <t xml:space="preserve">, </t>
    </r>
    <r>
      <rPr>
        <sz val="11"/>
        <color rgb="FFFF0000"/>
        <rFont val="Calibri"/>
        <family val="2"/>
        <scheme val="minor"/>
      </rPr>
      <t>p&lt;.05</t>
    </r>
    <r>
      <rPr>
        <sz val="11"/>
        <color theme="1"/>
        <rFont val="Calibri"/>
        <family val="2"/>
        <scheme val="minor"/>
      </rPr>
      <t xml:space="preserve">, </t>
    </r>
    <r>
      <rPr>
        <i/>
        <sz val="11"/>
        <color rgb="FFFF0000"/>
        <rFont val="Calibri"/>
        <family val="2"/>
        <scheme val="minor"/>
      </rPr>
      <t>d</t>
    </r>
    <r>
      <rPr>
        <sz val="11"/>
        <color rgb="FFFF0000"/>
        <rFont val="Calibri"/>
        <family val="2"/>
        <scheme val="minor"/>
      </rPr>
      <t>=0.88</t>
    </r>
  </si>
  <si>
    <t>Konfidensinterval</t>
  </si>
  <si>
    <t>Konfidensinterval for differnce score:</t>
  </si>
  <si>
    <r>
      <t>CI</t>
    </r>
    <r>
      <rPr>
        <vertAlign val="subscript"/>
        <sz val="11"/>
        <color theme="1"/>
        <rFont val="Calibri"/>
        <family val="2"/>
        <scheme val="minor"/>
      </rPr>
      <t>95</t>
    </r>
    <r>
      <rPr>
        <sz val="11"/>
        <color theme="1"/>
        <rFont val="Calibri"/>
        <family val="2"/>
        <scheme val="minor"/>
      </rPr>
      <t xml:space="preserve"> øvre grænse:</t>
    </r>
  </si>
  <si>
    <r>
      <t>CI</t>
    </r>
    <r>
      <rPr>
        <vertAlign val="subscript"/>
        <sz val="11"/>
        <color theme="1"/>
        <rFont val="Calibri"/>
        <family val="2"/>
        <scheme val="minor"/>
      </rPr>
      <t>95</t>
    </r>
    <r>
      <rPr>
        <sz val="11"/>
        <color theme="1"/>
        <rFont val="Calibri"/>
        <family val="2"/>
        <scheme val="minor"/>
      </rPr>
      <t xml:space="preserve"> nedre grænse:</t>
    </r>
  </si>
  <si>
    <r>
      <t>t</t>
    </r>
    <r>
      <rPr>
        <vertAlign val="subscript"/>
        <sz val="11"/>
        <color theme="1"/>
        <rFont val="Calibri"/>
        <family val="2"/>
        <scheme val="minor"/>
      </rPr>
      <t>05</t>
    </r>
    <r>
      <rPr>
        <sz val="11"/>
        <color theme="1"/>
        <rFont val="Calibri"/>
        <family val="2"/>
        <scheme val="minor"/>
      </rPr>
      <t>(two tailed):</t>
    </r>
  </si>
  <si>
    <t>Independent samples t test bliver brugt til at sammenligne målinger (scorer) efter behandling/terapi (a.k.a., end of treatment, post-treatment) for to grupper med forskellige patienter.</t>
  </si>
  <si>
    <r>
      <t xml:space="preserve">Forskningsspørgsmål:  Er gennemsnittetsscoren for </t>
    </r>
    <r>
      <rPr>
        <u/>
        <sz val="11"/>
        <color rgb="FFFF0000"/>
        <rFont val="Calibri"/>
        <family val="2"/>
        <scheme val="minor"/>
      </rPr>
      <t>et sample</t>
    </r>
    <r>
      <rPr>
        <u/>
        <sz val="11"/>
        <color rgb="FF00B0F0"/>
        <rFont val="Calibri"/>
        <family val="2"/>
        <scheme val="minor"/>
      </rPr>
      <t xml:space="preserve"> X ̅  trukket fra en population med middelværdi μ og standard afvigelse σ.</t>
    </r>
  </si>
  <si>
    <r>
      <t xml:space="preserve">Forskningsspørgsmål:  Er gennemsnittetsscoren for </t>
    </r>
    <r>
      <rPr>
        <u/>
        <sz val="11"/>
        <color rgb="FFFF0000"/>
        <rFont val="Calibri"/>
        <family val="2"/>
        <scheme val="minor"/>
      </rPr>
      <t>et sample</t>
    </r>
    <r>
      <rPr>
        <u/>
        <sz val="11"/>
        <color rgb="FF00B0F0"/>
        <rFont val="Calibri"/>
        <family val="2"/>
        <scheme val="minor"/>
      </rPr>
      <t xml:space="preserve"> X ̅  trukket fra en population med middelværdi μ og </t>
    </r>
    <r>
      <rPr>
        <u/>
        <sz val="11"/>
        <color rgb="FFFF0000"/>
        <rFont val="Calibri"/>
        <family val="2"/>
        <scheme val="minor"/>
      </rPr>
      <t>ukendt standard afvigelse</t>
    </r>
    <r>
      <rPr>
        <u/>
        <sz val="11"/>
        <color rgb="FF00B0F0"/>
        <rFont val="Calibri"/>
        <family val="2"/>
        <scheme val="minor"/>
      </rPr>
      <t>.</t>
    </r>
  </si>
  <si>
    <r>
      <t xml:space="preserve">Forskningsspørgsmål:  Er en score fra </t>
    </r>
    <r>
      <rPr>
        <u/>
        <sz val="11"/>
        <color rgb="FFFF0000"/>
        <rFont val="Calibri"/>
        <family val="2"/>
        <scheme val="minor"/>
      </rPr>
      <t>et individ</t>
    </r>
    <r>
      <rPr>
        <u/>
        <sz val="11"/>
        <color rgb="FF00B0F0"/>
        <rFont val="Calibri"/>
        <family val="2"/>
        <scheme val="minor"/>
      </rPr>
      <t xml:space="preserve"> X trukket fra en normalfordelt population med middelværdi μ og standard afvigelse σ.</t>
    </r>
  </si>
  <si>
    <t>Mean af forskellen:</t>
  </si>
  <si>
    <t>Standardafvigelse af forskellen:</t>
  </si>
  <si>
    <t>Varians af forskellen:</t>
  </si>
  <si>
    <t>Pooled varianser</t>
  </si>
  <si>
    <t>t-score (med pooled varians):</t>
  </si>
  <si>
    <t>STEP 1: Udregn pooled varianser:</t>
  </si>
  <si>
    <t>Control</t>
  </si>
  <si>
    <t>Treatment</t>
  </si>
  <si>
    <r>
      <rPr>
        <b/>
        <u/>
        <sz val="11"/>
        <color rgb="FFFF0000"/>
        <rFont val="Calibri"/>
        <family val="2"/>
        <scheme val="minor"/>
      </rPr>
      <t>For hver kolonne (højre)</t>
    </r>
    <r>
      <rPr>
        <b/>
        <sz val="11"/>
        <color rgb="FFFF0000"/>
        <rFont val="Calibri"/>
        <family val="2"/>
        <scheme val="minor"/>
      </rPr>
      <t>: Marker øverste værdi, og træk den lille grønne firkant (nederste højre hjørne), ned så du har en udregning for hvert datapunkt til venstre (rød til rød, gul til gul - der kan godt være forskelligt antal data i de to grupper)</t>
    </r>
  </si>
  <si>
    <t>STEP 2: Udregn t-score (med pooled varians)</t>
  </si>
  <si>
    <r>
      <t>Normalt indsættes 0 i begge led. Dette er for at teste H</t>
    </r>
    <r>
      <rPr>
        <vertAlign val="subscript"/>
        <sz val="11"/>
        <color rgb="FFFF0000"/>
        <rFont val="Calibri"/>
        <family val="2"/>
        <scheme val="minor"/>
      </rPr>
      <t>0</t>
    </r>
  </si>
  <si>
    <r>
      <t>En independent samples t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efter 9 måneders behandling var procentdelen af stavelser, hvor der stammes, signifikant mindre for de børn, der havde fuldt Lidcombe programmet</t>
    </r>
    <r>
      <rPr>
        <sz val="11"/>
        <color theme="1"/>
        <rFont val="Calibri"/>
        <family val="2"/>
        <scheme val="minor"/>
      </rPr>
      <t xml:space="preserve">, </t>
    </r>
    <r>
      <rPr>
        <sz val="11"/>
        <color rgb="FFFF0000"/>
        <rFont val="Calibri"/>
        <family val="2"/>
        <scheme val="minor"/>
      </rPr>
      <t>X ̅</t>
    </r>
    <r>
      <rPr>
        <vertAlign val="subscript"/>
        <sz val="11"/>
        <color rgb="FFFF0000"/>
        <rFont val="Calibri"/>
        <family val="2"/>
        <scheme val="minor"/>
      </rPr>
      <t>Lid</t>
    </r>
    <r>
      <rPr>
        <sz val="11"/>
        <color rgb="FFFF0000"/>
        <rFont val="Calibri"/>
        <family val="2"/>
        <scheme val="minor"/>
      </rPr>
      <t>=1.5</t>
    </r>
    <r>
      <rPr>
        <sz val="11"/>
        <color theme="1"/>
        <rFont val="Calibri"/>
        <family val="2"/>
        <scheme val="minor"/>
      </rPr>
      <t xml:space="preserve"> (</t>
    </r>
    <r>
      <rPr>
        <sz val="11"/>
        <color rgb="FFFF0000"/>
        <rFont val="Calibri"/>
        <family val="2"/>
        <scheme val="minor"/>
      </rPr>
      <t>SD=1.4</t>
    </r>
    <r>
      <rPr>
        <sz val="11"/>
        <color theme="1"/>
        <rFont val="Calibri"/>
        <family val="2"/>
        <scheme val="minor"/>
      </rPr>
      <t xml:space="preserve">), </t>
    </r>
    <r>
      <rPr>
        <sz val="11"/>
        <color rgb="FFFF0000"/>
        <rFont val="Calibri"/>
        <family val="2"/>
        <scheme val="minor"/>
      </rPr>
      <t>sammenlignet med børn, der havde modtaget standard-behandlingen</t>
    </r>
    <r>
      <rPr>
        <sz val="11"/>
        <color theme="1"/>
        <rFont val="Calibri"/>
        <family val="2"/>
        <scheme val="minor"/>
      </rPr>
      <t xml:space="preserve">, </t>
    </r>
    <r>
      <rPr>
        <sz val="11"/>
        <color rgb="FFFF0000"/>
        <rFont val="Calibri"/>
        <family val="2"/>
        <scheme val="minor"/>
      </rPr>
      <t>X ̅</t>
    </r>
    <r>
      <rPr>
        <vertAlign val="subscript"/>
        <sz val="11"/>
        <color rgb="FFFF0000"/>
        <rFont val="Calibri"/>
        <family val="2"/>
        <scheme val="minor"/>
      </rPr>
      <t>Ctr</t>
    </r>
    <r>
      <rPr>
        <sz val="11"/>
        <color rgb="FFFF0000"/>
        <rFont val="Calibri"/>
        <family val="2"/>
        <scheme val="minor"/>
      </rPr>
      <t xml:space="preserve">=3.9 </t>
    </r>
    <r>
      <rPr>
        <sz val="11"/>
        <color theme="1"/>
        <rFont val="Calibri"/>
        <family val="2"/>
        <scheme val="minor"/>
      </rPr>
      <t>(</t>
    </r>
    <r>
      <rPr>
        <sz val="11"/>
        <color rgb="FFFF0000"/>
        <rFont val="Calibri"/>
        <family val="2"/>
        <scheme val="minor"/>
      </rPr>
      <t>SD=3.5</t>
    </r>
    <r>
      <rPr>
        <sz val="11"/>
        <color theme="1"/>
        <rFont val="Calibri"/>
        <family val="2"/>
        <scheme val="minor"/>
      </rPr>
      <t>), t(</t>
    </r>
    <r>
      <rPr>
        <sz val="11"/>
        <color rgb="FFFF0000"/>
        <rFont val="Calibri"/>
        <family val="2"/>
        <scheme val="minor"/>
      </rPr>
      <t>45</t>
    </r>
    <r>
      <rPr>
        <sz val="11"/>
        <color theme="1"/>
        <rFont val="Calibri"/>
        <family val="2"/>
        <scheme val="minor"/>
      </rPr>
      <t>)</t>
    </r>
    <r>
      <rPr>
        <sz val="11"/>
        <color rgb="FFFF0000"/>
        <rFont val="Calibri"/>
        <family val="2"/>
        <scheme val="minor"/>
      </rPr>
      <t>=3.24, p&lt;.05</t>
    </r>
    <r>
      <rPr>
        <sz val="11"/>
        <color theme="1"/>
        <rFont val="Calibri"/>
        <family val="2"/>
        <scheme val="minor"/>
      </rPr>
      <t>.</t>
    </r>
  </si>
  <si>
    <t>Cohens'd:</t>
  </si>
  <si>
    <t>Antal punkter:</t>
  </si>
  <si>
    <t xml:space="preserve">Opdel og indtast din data i de to forskellige kolonner. </t>
  </si>
  <si>
    <r>
      <t>En independent samples t test (two-tailed, α=.05) viste at efter 9 måneders behandling var procentdelen af stavelser, hvor der stammes, signifikant mindre for de børn, der havde fuldt Lidcombe programmet, X ̅</t>
    </r>
    <r>
      <rPr>
        <vertAlign val="subscript"/>
        <sz val="11"/>
        <color theme="1"/>
        <rFont val="Calibri"/>
        <family val="2"/>
        <scheme val="minor"/>
      </rPr>
      <t>Lid</t>
    </r>
    <r>
      <rPr>
        <sz val="11"/>
        <color theme="1"/>
        <rFont val="Calibri"/>
        <family val="2"/>
        <scheme val="minor"/>
      </rPr>
      <t>=1.5 (SD=1.4), sammenlignet med børn, der havde modtaget standard-behandlingen, X ̅</t>
    </r>
    <r>
      <rPr>
        <vertAlign val="subscript"/>
        <sz val="11"/>
        <color theme="1"/>
        <rFont val="Calibri"/>
        <family val="2"/>
        <scheme val="minor"/>
      </rPr>
      <t>Ctr</t>
    </r>
    <r>
      <rPr>
        <sz val="11"/>
        <color theme="1"/>
        <rFont val="Calibri"/>
        <family val="2"/>
        <scheme val="minor"/>
      </rPr>
      <t xml:space="preserve">=3.9 (SD=3.5), t(45)=3.13, p=.003, d=0.96. </t>
    </r>
    <r>
      <rPr>
        <sz val="11"/>
        <color rgb="FFFF0000"/>
        <rFont val="Calibri"/>
        <family val="2"/>
        <scheme val="minor"/>
      </rPr>
      <t>Forskellen på middelværdierne i de to grupper var på 2.3% med et 95% konfidensinterval på 0.8 til 3.9</t>
    </r>
    <r>
      <rPr>
        <sz val="11"/>
        <color theme="1"/>
        <rFont val="Calibri"/>
        <family val="2"/>
        <scheme val="minor"/>
      </rPr>
      <t>.</t>
    </r>
  </si>
  <si>
    <t>Hvis medianerne er på en "intuitiv skala" (%) kan de sammenlignes direkte</t>
  </si>
  <si>
    <t>One-sample t-test</t>
  </si>
  <si>
    <t>Paired-samples t-test</t>
  </si>
  <si>
    <r>
      <t>Standardafvigelse</t>
    </r>
    <r>
      <rPr>
        <vertAlign val="subscript"/>
        <sz val="11"/>
        <color theme="1"/>
        <rFont val="Calibri"/>
        <family val="2"/>
        <scheme val="minor"/>
      </rPr>
      <t>Case</t>
    </r>
    <r>
      <rPr>
        <sz val="11"/>
        <color theme="1"/>
        <rFont val="Calibri"/>
        <family val="2"/>
        <scheme val="minor"/>
      </rPr>
      <t>:</t>
    </r>
  </si>
  <si>
    <r>
      <t>Mean</t>
    </r>
    <r>
      <rPr>
        <vertAlign val="subscript"/>
        <sz val="11"/>
        <color theme="1"/>
        <rFont val="Calibri"/>
        <family val="2"/>
        <scheme val="minor"/>
      </rPr>
      <t>Case</t>
    </r>
    <r>
      <rPr>
        <sz val="11"/>
        <color theme="1"/>
        <rFont val="Calibri"/>
        <family val="2"/>
        <scheme val="minor"/>
      </rPr>
      <t>:</t>
    </r>
  </si>
  <si>
    <r>
      <t>n</t>
    </r>
    <r>
      <rPr>
        <vertAlign val="subscript"/>
        <sz val="11"/>
        <color theme="1"/>
        <rFont val="Calibri"/>
        <family val="2"/>
        <scheme val="minor"/>
      </rPr>
      <t>Case</t>
    </r>
    <r>
      <rPr>
        <sz val="11"/>
        <color theme="1"/>
        <rFont val="Calibri"/>
        <family val="2"/>
        <scheme val="minor"/>
      </rPr>
      <t>:</t>
    </r>
  </si>
  <si>
    <t>Pooled varians:</t>
  </si>
  <si>
    <r>
      <t>Forskningspørgsmål: Er scoren (X</t>
    </r>
    <r>
      <rPr>
        <u/>
        <vertAlign val="subscript"/>
        <sz val="11"/>
        <color rgb="FF00B0F0"/>
        <rFont val="Calibri"/>
        <family val="2"/>
        <scheme val="minor"/>
      </rPr>
      <t>Pat</t>
    </r>
    <r>
      <rPr>
        <u/>
        <sz val="11"/>
        <color rgb="FF00B0F0"/>
        <rFont val="Calibri"/>
        <family val="2"/>
        <scheme val="minor"/>
      </rPr>
      <t xml:space="preserve">) for patientens spatiale hukommelse signifikant </t>
    </r>
    <r>
      <rPr>
        <u/>
        <sz val="11"/>
        <color rgb="FFFF0000"/>
        <rFont val="Calibri"/>
        <family val="2"/>
        <scheme val="minor"/>
      </rPr>
      <t>mindre</t>
    </r>
    <r>
      <rPr>
        <u/>
        <sz val="11"/>
        <color rgb="FF00B0F0"/>
        <rFont val="Calibri"/>
        <family val="2"/>
        <scheme val="minor"/>
      </rPr>
      <t xml:space="preserve"> end middelværdien for kontrolgruppen (X ̅</t>
    </r>
    <r>
      <rPr>
        <u/>
        <vertAlign val="subscript"/>
        <sz val="11"/>
        <color rgb="FF00B0F0"/>
        <rFont val="Calibri"/>
        <family val="2"/>
        <scheme val="minor"/>
      </rPr>
      <t>Ctr</t>
    </r>
    <r>
      <rPr>
        <u/>
        <sz val="11"/>
        <color rgb="FF00B0F0"/>
        <rFont val="Calibri"/>
        <family val="2"/>
        <scheme val="minor"/>
      </rPr>
      <t xml:space="preserve">)? </t>
    </r>
    <r>
      <rPr>
        <u/>
        <sz val="11"/>
        <color rgb="FFFF0000"/>
        <rFont val="Calibri"/>
        <family val="2"/>
        <scheme val="minor"/>
      </rPr>
      <t>Bemærk: forudtaget retning antaget</t>
    </r>
  </si>
  <si>
    <r>
      <t xml:space="preserve">Patientens score er </t>
    </r>
    <r>
      <rPr>
        <sz val="11"/>
        <color rgb="FFFF0000"/>
        <rFont val="Calibri"/>
        <family val="2"/>
        <scheme val="minor"/>
      </rPr>
      <t>ikke mindre</t>
    </r>
    <r>
      <rPr>
        <sz val="11"/>
        <rFont val="Calibri"/>
        <family val="2"/>
        <scheme val="minor"/>
      </rPr>
      <t xml:space="preserve"> end middelværdien for kontrolgruppen: X</t>
    </r>
    <r>
      <rPr>
        <vertAlign val="subscript"/>
        <sz val="11"/>
        <rFont val="Calibri"/>
        <family val="2"/>
        <scheme val="minor"/>
      </rPr>
      <t xml:space="preserve">pat </t>
    </r>
    <r>
      <rPr>
        <sz val="11"/>
        <rFont val="Calibri"/>
        <family val="2"/>
      </rPr>
      <t>≥ μ</t>
    </r>
    <r>
      <rPr>
        <vertAlign val="subscript"/>
        <sz val="11"/>
        <rFont val="Calibri"/>
        <family val="2"/>
      </rPr>
      <t>Ctr</t>
    </r>
    <r>
      <rPr>
        <sz val="11"/>
        <rFont val="Calibri"/>
        <family val="2"/>
      </rPr>
      <t xml:space="preserve"> eller X</t>
    </r>
    <r>
      <rPr>
        <vertAlign val="subscript"/>
        <sz val="11"/>
        <rFont val="Calibri"/>
        <family val="2"/>
      </rPr>
      <t>pat</t>
    </r>
    <r>
      <rPr>
        <sz val="11"/>
        <rFont val="Calibri"/>
        <family val="2"/>
      </rPr>
      <t xml:space="preserve"> - μ</t>
    </r>
    <r>
      <rPr>
        <vertAlign val="subscript"/>
        <sz val="11"/>
        <rFont val="Calibri"/>
        <family val="2"/>
      </rPr>
      <t>Ctr</t>
    </r>
    <r>
      <rPr>
        <sz val="11"/>
        <rFont val="Calibri"/>
        <family val="2"/>
      </rPr>
      <t xml:space="preserve"> ≥ 0</t>
    </r>
  </si>
  <si>
    <r>
      <t xml:space="preserve">Patientens score er </t>
    </r>
    <r>
      <rPr>
        <sz val="11"/>
        <color rgb="FFFF0000"/>
        <rFont val="Calibri"/>
        <family val="2"/>
        <scheme val="minor"/>
      </rPr>
      <t>mindre</t>
    </r>
    <r>
      <rPr>
        <sz val="11"/>
        <rFont val="Calibri"/>
        <family val="2"/>
        <scheme val="minor"/>
      </rPr>
      <t xml:space="preserve"> end middelværdien for kontrolgruppen: X</t>
    </r>
    <r>
      <rPr>
        <vertAlign val="subscript"/>
        <sz val="11"/>
        <rFont val="Calibri"/>
        <family val="2"/>
        <scheme val="minor"/>
      </rPr>
      <t>pat</t>
    </r>
    <r>
      <rPr>
        <sz val="11"/>
        <rFont val="Calibri"/>
        <family val="2"/>
        <scheme val="minor"/>
      </rPr>
      <t xml:space="preserve"> &lt; μ</t>
    </r>
    <r>
      <rPr>
        <vertAlign val="subscript"/>
        <sz val="11"/>
        <rFont val="Calibri"/>
        <family val="2"/>
        <scheme val="minor"/>
      </rPr>
      <t>Ctr</t>
    </r>
    <r>
      <rPr>
        <sz val="11"/>
        <rFont val="Calibri"/>
        <family val="2"/>
        <scheme val="minor"/>
      </rPr>
      <t xml:space="preserve"> eller X</t>
    </r>
    <r>
      <rPr>
        <vertAlign val="subscript"/>
        <sz val="11"/>
        <rFont val="Calibri"/>
        <family val="2"/>
        <scheme val="minor"/>
      </rPr>
      <t>pat</t>
    </r>
    <r>
      <rPr>
        <sz val="11"/>
        <rFont val="Calibri"/>
        <family val="2"/>
        <scheme val="minor"/>
      </rPr>
      <t xml:space="preserve"> - </t>
    </r>
    <r>
      <rPr>
        <sz val="11"/>
        <rFont val="Calibri"/>
        <family val="2"/>
      </rPr>
      <t>μ</t>
    </r>
    <r>
      <rPr>
        <vertAlign val="subscript"/>
        <sz val="11"/>
        <rFont val="Calibri"/>
        <family val="2"/>
      </rPr>
      <t>Ctr</t>
    </r>
    <r>
      <rPr>
        <sz val="11"/>
        <rFont val="Calibri"/>
        <family val="2"/>
      </rPr>
      <t xml:space="preserve"> &lt; 0</t>
    </r>
  </si>
  <si>
    <t>STEP 1: Udregn single-case t-score</t>
  </si>
  <si>
    <r>
      <t>n</t>
    </r>
    <r>
      <rPr>
        <vertAlign val="subscript"/>
        <sz val="11"/>
        <color theme="1"/>
        <rFont val="Calibri"/>
        <family val="2"/>
        <scheme val="minor"/>
      </rPr>
      <t>Ctr</t>
    </r>
    <r>
      <rPr>
        <sz val="11"/>
        <color theme="1"/>
        <rFont val="Calibri"/>
        <family val="2"/>
        <scheme val="minor"/>
      </rPr>
      <t>:</t>
    </r>
  </si>
  <si>
    <t>STEP 2: Aflæs kritisk t-værdi i tabel E.6</t>
  </si>
  <si>
    <t>STEP 3: p-værdi</t>
  </si>
  <si>
    <r>
      <t xml:space="preserve">En modificeret t test (Crawford &amp; Howell, 1998; </t>
    </r>
    <r>
      <rPr>
        <sz val="11"/>
        <color rgb="FFFF0000"/>
        <rFont val="Calibri"/>
        <family val="2"/>
        <scheme val="minor"/>
      </rPr>
      <t>one-tailed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patientens spatiale hukommelsesscore</t>
    </r>
    <r>
      <rPr>
        <sz val="11"/>
        <color theme="1"/>
        <rFont val="Calibri"/>
        <family val="2"/>
        <scheme val="minor"/>
      </rPr>
      <t xml:space="preserve">, </t>
    </r>
    <r>
      <rPr>
        <sz val="11"/>
        <color rgb="FFFF0000"/>
        <rFont val="Calibri"/>
        <family val="2"/>
        <scheme val="minor"/>
      </rPr>
      <t>X</t>
    </r>
    <r>
      <rPr>
        <vertAlign val="subscript"/>
        <sz val="11"/>
        <color rgb="FFFF0000"/>
        <rFont val="Calibri"/>
        <family val="2"/>
        <scheme val="minor"/>
      </rPr>
      <t>Pat</t>
    </r>
    <r>
      <rPr>
        <sz val="11"/>
        <color rgb="FFFF0000"/>
        <rFont val="Calibri"/>
        <family val="2"/>
        <scheme val="minor"/>
      </rPr>
      <t xml:space="preserve"> =33</t>
    </r>
    <r>
      <rPr>
        <sz val="11"/>
        <color theme="1"/>
        <rFont val="Calibri"/>
        <family val="2"/>
        <scheme val="minor"/>
      </rPr>
      <t xml:space="preserve">, </t>
    </r>
    <r>
      <rPr>
        <sz val="11"/>
        <color rgb="FFFF0000"/>
        <rFont val="Calibri"/>
        <family val="2"/>
        <scheme val="minor"/>
      </rPr>
      <t xml:space="preserve">ikke var signifikant mindre end middelværdien </t>
    </r>
    <r>
      <rPr>
        <sz val="11"/>
        <color theme="1"/>
        <rFont val="Calibri"/>
        <family val="2"/>
        <scheme val="minor"/>
      </rPr>
      <t xml:space="preserve">for kontrolgruppen, </t>
    </r>
    <r>
      <rPr>
        <sz val="11"/>
        <color rgb="FFFF0000"/>
        <rFont val="Calibri"/>
        <family val="2"/>
        <scheme val="minor"/>
      </rPr>
      <t>X ̅</t>
    </r>
    <r>
      <rPr>
        <vertAlign val="subscript"/>
        <sz val="11"/>
        <color rgb="FFFF0000"/>
        <rFont val="Calibri"/>
        <family val="2"/>
        <scheme val="minor"/>
      </rPr>
      <t>Ctr</t>
    </r>
    <r>
      <rPr>
        <sz val="11"/>
        <color rgb="FFFF0000"/>
        <rFont val="Calibri"/>
        <family val="2"/>
        <scheme val="minor"/>
      </rPr>
      <t>=50</t>
    </r>
    <r>
      <rPr>
        <sz val="11"/>
        <color theme="1"/>
        <rFont val="Calibri"/>
        <family val="2"/>
        <scheme val="minor"/>
      </rPr>
      <t xml:space="preserve"> (</t>
    </r>
    <r>
      <rPr>
        <sz val="11"/>
        <color rgb="FFFF0000"/>
        <rFont val="Calibri"/>
        <family val="2"/>
        <scheme val="minor"/>
      </rPr>
      <t>SD=10</t>
    </r>
    <r>
      <rPr>
        <sz val="11"/>
        <color theme="1"/>
        <rFont val="Calibri"/>
        <family val="2"/>
        <scheme val="minor"/>
      </rPr>
      <t>), t(</t>
    </r>
    <r>
      <rPr>
        <sz val="11"/>
        <color rgb="FFFF0000"/>
        <rFont val="Calibri"/>
        <family val="2"/>
        <scheme val="minor"/>
      </rPr>
      <t>14</t>
    </r>
    <r>
      <rPr>
        <sz val="11"/>
        <color theme="1"/>
        <rFont val="Calibri"/>
        <family val="2"/>
        <scheme val="minor"/>
      </rPr>
      <t>)=</t>
    </r>
    <r>
      <rPr>
        <sz val="11"/>
        <color rgb="FFFF0000"/>
        <rFont val="Calibri"/>
        <family val="2"/>
        <scheme val="minor"/>
      </rPr>
      <t>-1.646</t>
    </r>
    <r>
      <rPr>
        <sz val="11"/>
        <color theme="1"/>
        <rFont val="Calibri"/>
        <family val="2"/>
        <scheme val="minor"/>
      </rPr>
      <t xml:space="preserve">, </t>
    </r>
    <r>
      <rPr>
        <sz val="11"/>
        <color rgb="FFFF0000"/>
        <rFont val="Calibri"/>
        <family val="2"/>
        <scheme val="minor"/>
      </rPr>
      <t>p&gt;.05</t>
    </r>
    <r>
      <rPr>
        <sz val="11"/>
        <color theme="1"/>
        <rFont val="Calibri"/>
        <family val="2"/>
        <scheme val="minor"/>
      </rPr>
      <t>.</t>
    </r>
  </si>
  <si>
    <t>Modificeret t-test</t>
  </si>
  <si>
    <t>Probability</t>
  </si>
  <si>
    <r>
      <rPr>
        <b/>
        <u/>
        <sz val="11"/>
        <color rgb="FFFF0000"/>
        <rFont val="Calibri"/>
        <family val="2"/>
        <scheme val="minor"/>
      </rPr>
      <t>Additive law:</t>
    </r>
    <r>
      <rPr>
        <b/>
        <sz val="11"/>
        <color rgb="FFFF0000"/>
        <rFont val="Calibri"/>
        <family val="2"/>
        <scheme val="minor"/>
      </rPr>
      <t xml:space="preserve"> </t>
    </r>
    <r>
      <rPr>
        <sz val="11"/>
        <color theme="1"/>
        <rFont val="Calibri"/>
        <family val="2"/>
        <scheme val="minor"/>
      </rPr>
      <t>Mutually exclusive events</t>
    </r>
  </si>
  <si>
    <r>
      <rPr>
        <b/>
        <u/>
        <sz val="11"/>
        <color rgb="FFFF0000"/>
        <rFont val="Calibri"/>
        <family val="2"/>
        <scheme val="minor"/>
      </rPr>
      <t>Multiplicative law:</t>
    </r>
    <r>
      <rPr>
        <sz val="11"/>
        <color theme="1"/>
        <rFont val="Calibri"/>
        <family val="2"/>
        <scheme val="minor"/>
      </rPr>
      <t xml:space="preserve"> Independent events</t>
    </r>
  </si>
  <si>
    <t>Sandsynligheden at en hændelse ikke sker, er 1 minus sandsynligheden for at det sker:</t>
  </si>
  <si>
    <t>Binominal koefficient:</t>
  </si>
  <si>
    <t>Binominal distribution:</t>
  </si>
  <si>
    <t>STEP 1:</t>
  </si>
  <si>
    <t xml:space="preserve">Sandsynligheden for X </t>
  </si>
  <si>
    <t>Sandsynligheden fra 0 til og med X</t>
  </si>
  <si>
    <t>Definer antal "uafhængige" forsøg (N):</t>
  </si>
  <si>
    <t>Sandsynligheden for dét antal successer</t>
  </si>
  <si>
    <r>
      <t xml:space="preserve">STEP 2: Bestem sandsynligheden for X=0, …, </t>
    </r>
    <r>
      <rPr>
        <i/>
        <sz val="11"/>
        <color theme="1"/>
        <rFont val="Calibri"/>
        <family val="2"/>
        <scheme val="minor"/>
      </rPr>
      <t>N</t>
    </r>
    <r>
      <rPr>
        <sz val="11"/>
        <color theme="1"/>
        <rFont val="Calibri"/>
        <family val="2"/>
        <scheme val="minor"/>
      </rPr>
      <t xml:space="preserve"> successer</t>
    </r>
  </si>
  <si>
    <r>
      <t>Definer chance for succes (</t>
    </r>
    <r>
      <rPr>
        <sz val="11"/>
        <color theme="1"/>
        <rFont val="Calibri"/>
        <family val="2"/>
      </rPr>
      <t>π):</t>
    </r>
  </si>
  <si>
    <t>Sandsynligheden for det antal successer eller flere (p)</t>
  </si>
  <si>
    <t>STEP 3: Bestem "rejection zone"</t>
  </si>
  <si>
    <r>
      <t xml:space="preserve">2. Aflæs kritisk antal successer (Rejection zone)
</t>
    </r>
    <r>
      <rPr>
        <i/>
        <sz val="11"/>
        <color theme="1"/>
        <rFont val="Calibri"/>
        <family val="2"/>
        <scheme val="minor"/>
      </rPr>
      <t xml:space="preserve">Arket markerer selv (grøn) når p &gt; </t>
    </r>
    <r>
      <rPr>
        <sz val="11"/>
        <color theme="1"/>
        <rFont val="Calibri"/>
        <family val="2"/>
      </rPr>
      <t>α</t>
    </r>
  </si>
  <si>
    <t>STEP 4: Afvikl studiet</t>
  </si>
  <si>
    <t>Beslutningsregel:</t>
  </si>
  <si>
    <r>
      <t>Ja: Forkast H</t>
    </r>
    <r>
      <rPr>
        <vertAlign val="subscript"/>
        <sz val="11"/>
        <color theme="1"/>
        <rFont val="Calibri"/>
        <family val="2"/>
        <scheme val="minor"/>
      </rPr>
      <t>0</t>
    </r>
  </si>
  <si>
    <r>
      <t>Nej: Behold H</t>
    </r>
    <r>
      <rPr>
        <vertAlign val="subscript"/>
        <sz val="11"/>
        <color theme="1"/>
        <rFont val="Calibri"/>
        <family val="2"/>
        <scheme val="minor"/>
      </rPr>
      <t>0</t>
    </r>
  </si>
  <si>
    <t>STEP 6: Bestem p-værdien for studiet</t>
  </si>
  <si>
    <r>
      <t>Et eksakt binomial test (</t>
    </r>
    <r>
      <rPr>
        <sz val="11"/>
        <color rgb="FFFF0000"/>
        <rFont val="Calibri"/>
        <family val="2"/>
        <scheme val="minor"/>
      </rPr>
      <t>α = 5%</t>
    </r>
    <r>
      <rPr>
        <sz val="11"/>
        <color theme="1"/>
        <rFont val="Calibri"/>
        <family val="2"/>
        <scheme val="minor"/>
      </rPr>
      <t xml:space="preserve">, </t>
    </r>
    <r>
      <rPr>
        <sz val="11"/>
        <color rgb="FFFF0000"/>
        <rFont val="Calibri"/>
        <family val="2"/>
        <scheme val="minor"/>
      </rPr>
      <t>one-tailed</t>
    </r>
    <r>
      <rPr>
        <sz val="11"/>
        <color theme="1"/>
        <rFont val="Calibri"/>
        <family val="2"/>
        <scheme val="minor"/>
      </rPr>
      <t xml:space="preserve">) viste at </t>
    </r>
    <r>
      <rPr>
        <sz val="11"/>
        <color rgb="FFFF0000"/>
        <rFont val="Calibri"/>
        <family val="2"/>
        <scheme val="minor"/>
      </rPr>
      <t>antallet af korrekte klassifikationer af triste ansigter (X = 27 af N = 31)</t>
    </r>
    <r>
      <rPr>
        <sz val="11"/>
        <color theme="1"/>
        <rFont val="Calibri"/>
        <family val="2"/>
        <scheme val="minor"/>
      </rPr>
      <t xml:space="preserve">, var signifikant </t>
    </r>
    <r>
      <rPr>
        <sz val="11"/>
        <color rgb="FFFF0000"/>
        <rFont val="Calibri"/>
        <family val="2"/>
        <scheme val="minor"/>
      </rPr>
      <t xml:space="preserve">højere end forventet ved rent gæt </t>
    </r>
    <r>
      <rPr>
        <sz val="11"/>
        <color theme="1"/>
        <rFont val="Calibri"/>
        <family val="2"/>
        <scheme val="minor"/>
      </rPr>
      <t>(</t>
    </r>
    <r>
      <rPr>
        <sz val="11"/>
        <color rgb="FFFF0000"/>
        <rFont val="Calibri"/>
        <family val="2"/>
        <scheme val="minor"/>
      </rPr>
      <t>π≤1/3</t>
    </r>
    <r>
      <rPr>
        <sz val="11"/>
        <color theme="1"/>
        <rFont val="Calibri"/>
        <family val="2"/>
        <scheme val="minor"/>
      </rPr>
      <t xml:space="preserve">), </t>
    </r>
    <r>
      <rPr>
        <sz val="11"/>
        <color rgb="FFFF0000"/>
        <rFont val="Calibri"/>
        <family val="2"/>
        <scheme val="minor"/>
      </rPr>
      <t>p &lt; .001.</t>
    </r>
    <r>
      <rPr>
        <sz val="11"/>
        <color theme="1"/>
        <rFont val="Calibri"/>
        <family val="2"/>
        <scheme val="minor"/>
      </rPr>
      <t xml:space="preserve"> Der er således </t>
    </r>
    <r>
      <rPr>
        <sz val="11"/>
        <color rgb="FFFF0000"/>
        <rFont val="Calibri"/>
        <family val="2"/>
        <scheme val="minor"/>
      </rPr>
      <t>statistisk evidens for at triste ansigter bliver opfattet ens på tværs af kulturer</t>
    </r>
  </si>
  <si>
    <t>Forskningsspørgsmål: Er følelsesmæssige ansigtsudtryk universelle?</t>
  </si>
  <si>
    <r>
      <t>H</t>
    </r>
    <r>
      <rPr>
        <vertAlign val="subscript"/>
        <sz val="11"/>
        <color theme="1"/>
        <rFont val="Calibri"/>
        <family val="2"/>
        <scheme val="minor"/>
      </rPr>
      <t>1</t>
    </r>
    <r>
      <rPr>
        <sz val="11"/>
        <color theme="1"/>
        <rFont val="Calibri"/>
        <family val="2"/>
        <scheme val="minor"/>
      </rPr>
      <t xml:space="preserve">: </t>
    </r>
    <r>
      <rPr>
        <sz val="11"/>
        <color theme="1"/>
        <rFont val="Calibri"/>
        <family val="2"/>
      </rPr>
      <t>π &gt; 1/3</t>
    </r>
  </si>
  <si>
    <r>
      <t>H</t>
    </r>
    <r>
      <rPr>
        <vertAlign val="subscript"/>
        <sz val="11"/>
        <color theme="1"/>
        <rFont val="Calibri"/>
        <family val="2"/>
        <scheme val="minor"/>
      </rPr>
      <t>0</t>
    </r>
    <r>
      <rPr>
        <sz val="11"/>
        <color theme="1"/>
        <rFont val="Calibri"/>
        <family val="2"/>
        <scheme val="minor"/>
      </rPr>
      <t xml:space="preserve">: </t>
    </r>
    <r>
      <rPr>
        <sz val="11"/>
        <color theme="1"/>
        <rFont val="Calibri"/>
        <family val="2"/>
      </rPr>
      <t>π ≤ 1/3</t>
    </r>
    <r>
      <rPr>
        <sz val="11"/>
        <color theme="1"/>
        <rFont val="Calibri"/>
        <family val="2"/>
        <scheme val="minor"/>
      </rPr>
      <t xml:space="preserve"> </t>
    </r>
  </si>
  <si>
    <t>STEP 3</t>
  </si>
  <si>
    <t>STEP 5</t>
  </si>
  <si>
    <t>Tryk her for S5</t>
  </si>
  <si>
    <r>
      <t>Z</t>
    </r>
    <r>
      <rPr>
        <vertAlign val="superscript"/>
        <sz val="11"/>
        <color theme="1"/>
        <rFont val="Calibri"/>
        <family val="2"/>
        <scheme val="minor"/>
      </rPr>
      <t>2</t>
    </r>
    <r>
      <rPr>
        <sz val="11"/>
        <color theme="1"/>
        <rFont val="Calibri"/>
        <family val="2"/>
        <scheme val="minor"/>
      </rPr>
      <t>-test:</t>
    </r>
  </si>
  <si>
    <r>
      <t>Chi</t>
    </r>
    <r>
      <rPr>
        <vertAlign val="superscript"/>
        <sz val="11"/>
        <color theme="1"/>
        <rFont val="Calibri"/>
        <family val="2"/>
        <scheme val="minor"/>
      </rPr>
      <t>2</t>
    </r>
    <r>
      <rPr>
        <sz val="11"/>
        <color theme="1"/>
        <rFont val="Calibri"/>
        <family val="2"/>
        <scheme val="minor"/>
      </rPr>
      <t>-test:</t>
    </r>
  </si>
  <si>
    <t>Forskningsspørgsmål: Er fordelingen af venstrehåndede for drenge og piger forskellig?</t>
  </si>
  <si>
    <r>
      <t>H</t>
    </r>
    <r>
      <rPr>
        <vertAlign val="subscript"/>
        <sz val="11"/>
        <color theme="1"/>
        <rFont val="Calibri"/>
        <family val="2"/>
        <scheme val="minor"/>
      </rPr>
      <t>0</t>
    </r>
    <r>
      <rPr>
        <sz val="11"/>
        <color theme="1"/>
        <rFont val="Calibri"/>
        <family val="2"/>
        <scheme val="minor"/>
      </rPr>
      <t xml:space="preserve">: Fordelingen af venstehåndede drenge og piger er ens </t>
    </r>
  </si>
  <si>
    <r>
      <t>H</t>
    </r>
    <r>
      <rPr>
        <vertAlign val="subscript"/>
        <sz val="11"/>
        <color theme="1"/>
        <rFont val="Calibri"/>
        <family val="2"/>
        <scheme val="minor"/>
      </rPr>
      <t>1</t>
    </r>
    <r>
      <rPr>
        <sz val="11"/>
        <color theme="1"/>
        <rFont val="Calibri"/>
        <family val="2"/>
        <scheme val="minor"/>
      </rPr>
      <t>: Fordelingen af venstrehåndede drenge og piger er forskellig</t>
    </r>
  </si>
  <si>
    <t>Kolonne total</t>
  </si>
  <si>
    <t>Række total</t>
  </si>
  <si>
    <t>Observerede (O)</t>
  </si>
  <si>
    <r>
      <t>R</t>
    </r>
    <r>
      <rPr>
        <vertAlign val="subscript"/>
        <sz val="11"/>
        <color theme="1"/>
        <rFont val="Calibri"/>
        <family val="2"/>
        <scheme val="minor"/>
      </rPr>
      <t>1</t>
    </r>
  </si>
  <si>
    <t>STEP 1: Udregn det totale antal for hver række og kolonne</t>
  </si>
  <si>
    <r>
      <t xml:space="preserve">1. Indtast din data i skemaet </t>
    </r>
    <r>
      <rPr>
        <i/>
        <sz val="11"/>
        <color theme="1"/>
        <rFont val="Calibri"/>
        <family val="2"/>
        <scheme val="minor"/>
      </rPr>
      <t>(total udregnes automatisk)</t>
    </r>
  </si>
  <si>
    <t>Forventede antal for den i'te række og j'te kolonne:</t>
  </si>
  <si>
    <r>
      <t>R</t>
    </r>
    <r>
      <rPr>
        <vertAlign val="subscript"/>
        <sz val="11"/>
        <color theme="1"/>
        <rFont val="Calibri"/>
        <family val="2"/>
        <scheme val="minor"/>
      </rPr>
      <t>1</t>
    </r>
    <r>
      <rPr>
        <sz val="11"/>
        <color theme="1"/>
        <rFont val="Calibri"/>
        <family val="2"/>
        <scheme val="minor"/>
      </rPr>
      <t>:</t>
    </r>
  </si>
  <si>
    <r>
      <t>R</t>
    </r>
    <r>
      <rPr>
        <vertAlign val="subscript"/>
        <sz val="11"/>
        <color theme="1"/>
        <rFont val="Calibri"/>
        <family val="2"/>
        <scheme val="minor"/>
      </rPr>
      <t>2</t>
    </r>
    <r>
      <rPr>
        <sz val="11"/>
        <color theme="1"/>
        <rFont val="Calibri"/>
        <family val="2"/>
        <scheme val="minor"/>
      </rPr>
      <t>:</t>
    </r>
  </si>
  <si>
    <r>
      <t>C</t>
    </r>
    <r>
      <rPr>
        <vertAlign val="subscript"/>
        <sz val="11"/>
        <color theme="1"/>
        <rFont val="Calibri"/>
        <family val="2"/>
        <scheme val="minor"/>
      </rPr>
      <t>1</t>
    </r>
    <r>
      <rPr>
        <sz val="11"/>
        <color theme="1"/>
        <rFont val="Calibri"/>
        <family val="2"/>
        <scheme val="minor"/>
      </rPr>
      <t>:</t>
    </r>
  </si>
  <si>
    <r>
      <t>C</t>
    </r>
    <r>
      <rPr>
        <vertAlign val="subscript"/>
        <sz val="11"/>
        <color theme="1"/>
        <rFont val="Calibri"/>
        <family val="2"/>
        <scheme val="minor"/>
      </rPr>
      <t>2</t>
    </r>
    <r>
      <rPr>
        <sz val="11"/>
        <color theme="1"/>
        <rFont val="Calibri"/>
        <family val="2"/>
        <scheme val="minor"/>
      </rPr>
      <t>:</t>
    </r>
  </si>
  <si>
    <t>Forventede (E)</t>
  </si>
  <si>
    <r>
      <t xml:space="preserve">STEP 2: Udregn det forventede antal du forventer at finde under antagelse af nulhypotesen </t>
    </r>
    <r>
      <rPr>
        <i/>
        <sz val="11"/>
        <color theme="1"/>
        <rFont val="Calibri"/>
        <family val="2"/>
        <scheme val="minor"/>
      </rPr>
      <t>(sker automatisk ud fra STEP 1)</t>
    </r>
  </si>
  <si>
    <t>STEP: 4 Brug tabel E.1 til at finde den kritiske Chi^2 scorer</t>
  </si>
  <si>
    <t>Tabel E.1</t>
  </si>
  <si>
    <r>
      <t xml:space="preserve">STEP 5: Bestem </t>
    </r>
    <r>
      <rPr>
        <i/>
        <sz val="11"/>
        <color theme="1"/>
        <rFont val="Calibri"/>
        <family val="2"/>
        <scheme val="minor"/>
      </rPr>
      <t>p</t>
    </r>
    <r>
      <rPr>
        <sz val="11"/>
        <color theme="1"/>
        <rFont val="Calibri"/>
        <family val="2"/>
        <scheme val="minor"/>
      </rPr>
      <t>-værdien</t>
    </r>
  </si>
  <si>
    <r>
      <t>En χ</t>
    </r>
    <r>
      <rPr>
        <vertAlign val="superscript"/>
        <sz val="11"/>
        <color theme="1"/>
        <rFont val="Calibri"/>
        <family val="2"/>
        <scheme val="minor"/>
      </rPr>
      <t>2</t>
    </r>
    <r>
      <rPr>
        <sz val="11"/>
        <color theme="1"/>
        <rFont val="Calibri"/>
        <family val="2"/>
        <scheme val="minor"/>
      </rPr>
      <t xml:space="preserve"> test af to uafhængige proportioner (</t>
    </r>
    <r>
      <rPr>
        <sz val="11"/>
        <rFont val="Calibri"/>
        <family val="2"/>
        <scheme val="minor"/>
      </rPr>
      <t>two-tailed, α=5%</t>
    </r>
    <r>
      <rPr>
        <sz val="11"/>
        <color theme="1"/>
        <rFont val="Calibri"/>
        <family val="2"/>
        <scheme val="minor"/>
      </rPr>
      <t xml:space="preserve">) viste at </t>
    </r>
    <r>
      <rPr>
        <sz val="11"/>
        <color rgb="FFFF0000"/>
        <rFont val="Calibri"/>
        <family val="2"/>
        <scheme val="minor"/>
      </rPr>
      <t>andelen af venstrehåndede drenge</t>
    </r>
    <r>
      <rPr>
        <sz val="11"/>
        <color theme="1"/>
        <rFont val="Calibri"/>
        <family val="2"/>
        <scheme val="minor"/>
      </rPr>
      <t xml:space="preserve"> (</t>
    </r>
    <r>
      <rPr>
        <sz val="11"/>
        <color rgb="FFFF0000"/>
        <rFont val="Calibri"/>
        <family val="2"/>
        <scheme val="minor"/>
      </rPr>
      <t>40 ud af 400, 10%</t>
    </r>
    <r>
      <rPr>
        <sz val="11"/>
        <color theme="1"/>
        <rFont val="Calibri"/>
        <family val="2"/>
        <scheme val="minor"/>
      </rPr>
      <t xml:space="preserve">) var signifikant </t>
    </r>
    <r>
      <rPr>
        <sz val="11"/>
        <color rgb="FFFF0000"/>
        <rFont val="Calibri"/>
        <family val="2"/>
        <scheme val="minor"/>
      </rPr>
      <t>højere</t>
    </r>
    <r>
      <rPr>
        <sz val="11"/>
        <color theme="1"/>
        <rFont val="Calibri"/>
        <family val="2"/>
        <scheme val="minor"/>
      </rPr>
      <t xml:space="preserve"> end </t>
    </r>
    <r>
      <rPr>
        <sz val="11"/>
        <color rgb="FFFF0000"/>
        <rFont val="Calibri"/>
        <family val="2"/>
        <scheme val="minor"/>
      </rPr>
      <t>andelen af venstrehåndede piger</t>
    </r>
    <r>
      <rPr>
        <sz val="11"/>
        <color theme="1"/>
        <rFont val="Calibri"/>
        <family val="2"/>
        <scheme val="minor"/>
      </rPr>
      <t xml:space="preserve"> (</t>
    </r>
    <r>
      <rPr>
        <sz val="11"/>
        <color rgb="FFFF0000"/>
        <rFont val="Calibri"/>
        <family val="2"/>
        <scheme val="minor"/>
      </rPr>
      <t>42 ud af 709</t>
    </r>
    <r>
      <rPr>
        <sz val="11"/>
        <color theme="1"/>
        <rFont val="Calibri"/>
        <family val="2"/>
        <scheme val="minor"/>
      </rPr>
      <t>,</t>
    </r>
    <r>
      <rPr>
        <sz val="11"/>
        <color rgb="FFFF0000"/>
        <rFont val="Calibri"/>
        <family val="2"/>
        <scheme val="minor"/>
      </rPr>
      <t xml:space="preserve"> 6%</t>
    </r>
    <r>
      <rPr>
        <sz val="11"/>
        <color theme="1"/>
        <rFont val="Calibri"/>
        <family val="2"/>
        <scheme val="minor"/>
      </rPr>
      <t xml:space="preserve">), </t>
    </r>
    <r>
      <rPr>
        <sz val="11"/>
        <color rgb="FFFF0000"/>
        <rFont val="Calibri"/>
        <family val="2"/>
        <scheme val="minor"/>
      </rPr>
      <t>χ</t>
    </r>
    <r>
      <rPr>
        <vertAlign val="superscript"/>
        <sz val="11"/>
        <color rgb="FFFF0000"/>
        <rFont val="Calibri"/>
        <family val="2"/>
        <scheme val="minor"/>
      </rPr>
      <t>2</t>
    </r>
    <r>
      <rPr>
        <sz val="11"/>
        <color rgb="FFFF0000"/>
        <rFont val="Calibri"/>
        <family val="2"/>
        <scheme val="minor"/>
      </rPr>
      <t xml:space="preserve"> (1)=6.17</t>
    </r>
    <r>
      <rPr>
        <sz val="11"/>
        <color theme="1"/>
        <rFont val="Calibri"/>
        <family val="2"/>
        <scheme val="minor"/>
      </rPr>
      <t xml:space="preserve">, </t>
    </r>
    <r>
      <rPr>
        <sz val="11"/>
        <rFont val="Calibri"/>
        <family val="2"/>
        <scheme val="minor"/>
      </rPr>
      <t xml:space="preserve"> p</t>
    </r>
    <r>
      <rPr>
        <sz val="11"/>
        <color rgb="FFFF0000"/>
        <rFont val="Calibri"/>
        <family val="2"/>
        <scheme val="minor"/>
      </rPr>
      <t>&lt;</t>
    </r>
    <r>
      <rPr>
        <sz val="11"/>
        <rFont val="Calibri"/>
        <family val="2"/>
        <scheme val="minor"/>
      </rPr>
      <t xml:space="preserve"> .05</t>
    </r>
    <r>
      <rPr>
        <sz val="11"/>
        <color theme="1"/>
        <rFont val="Calibri"/>
        <family val="2"/>
        <scheme val="minor"/>
      </rPr>
      <t>.</t>
    </r>
  </si>
  <si>
    <t>Ekstra: Data til konklusionen</t>
  </si>
  <si>
    <t>Antal procent som hver datapunkt udgør:</t>
  </si>
  <si>
    <r>
      <t>C</t>
    </r>
    <r>
      <rPr>
        <vertAlign val="subscript"/>
        <sz val="11"/>
        <color theme="1"/>
        <rFont val="Calibri"/>
        <family val="2"/>
        <scheme val="minor"/>
      </rPr>
      <t>1</t>
    </r>
  </si>
  <si>
    <r>
      <t>C</t>
    </r>
    <r>
      <rPr>
        <vertAlign val="subscript"/>
        <sz val="11"/>
        <color theme="1"/>
        <rFont val="Calibri"/>
        <family val="2"/>
        <scheme val="minor"/>
      </rPr>
      <t>2</t>
    </r>
  </si>
  <si>
    <r>
      <t>R</t>
    </r>
    <r>
      <rPr>
        <vertAlign val="subscript"/>
        <sz val="11"/>
        <color theme="1"/>
        <rFont val="Calibri"/>
        <family val="2"/>
        <scheme val="minor"/>
      </rPr>
      <t>2</t>
    </r>
  </si>
  <si>
    <t>Udfyld række-/kolonnebenævnelserne for at holde overblik</t>
  </si>
  <si>
    <r>
      <t>STEP 3: Udregn Chi</t>
    </r>
    <r>
      <rPr>
        <vertAlign val="superscript"/>
        <sz val="11"/>
        <color theme="1"/>
        <rFont val="Calibri"/>
        <family val="2"/>
        <scheme val="minor"/>
      </rPr>
      <t>2</t>
    </r>
    <r>
      <rPr>
        <sz val="11"/>
        <color theme="1"/>
        <rFont val="Calibri"/>
        <family val="2"/>
        <scheme val="minor"/>
      </rPr>
      <t xml:space="preserve">-scoren </t>
    </r>
    <r>
      <rPr>
        <i/>
        <sz val="11"/>
        <color theme="1"/>
        <rFont val="Calibri"/>
        <family val="2"/>
        <scheme val="minor"/>
      </rPr>
      <t>(udregnes automatisk ud fra STEP 2)</t>
    </r>
  </si>
  <si>
    <r>
      <t>Chi</t>
    </r>
    <r>
      <rPr>
        <u/>
        <vertAlign val="superscript"/>
        <sz val="11"/>
        <color theme="10"/>
        <rFont val="Calibri"/>
        <family val="2"/>
        <scheme val="minor"/>
      </rPr>
      <t>2</t>
    </r>
  </si>
  <si>
    <r>
      <t xml:space="preserve">Hvis én eller flere af de forventede værdier er </t>
    </r>
    <r>
      <rPr>
        <b/>
        <u/>
        <sz val="11"/>
        <color theme="1"/>
        <rFont val="Calibri"/>
        <family val="2"/>
        <scheme val="minor"/>
      </rPr>
      <t>mindre end 5</t>
    </r>
    <r>
      <rPr>
        <sz val="11"/>
        <color theme="1"/>
        <rFont val="Calibri"/>
        <family val="2"/>
        <scheme val="minor"/>
      </rPr>
      <t xml:space="preserve"> benyttes </t>
    </r>
    <r>
      <rPr>
        <b/>
        <sz val="11"/>
        <color rgb="FFFF0000"/>
        <rFont val="Calibri"/>
        <family val="2"/>
        <scheme val="minor"/>
      </rPr>
      <t>Fishers exact test</t>
    </r>
  </si>
  <si>
    <t>Fishers exact test</t>
  </si>
  <si>
    <r>
      <t xml:space="preserve">Sandsynligheden for at sample </t>
    </r>
    <r>
      <rPr>
        <i/>
        <sz val="11"/>
        <color theme="1"/>
        <rFont val="Calibri"/>
        <family val="2"/>
        <scheme val="minor"/>
      </rPr>
      <t>a</t>
    </r>
    <r>
      <rPr>
        <sz val="11"/>
        <color theme="1"/>
        <rFont val="Calibri"/>
        <family val="2"/>
        <scheme val="minor"/>
      </rPr>
      <t xml:space="preserve"> venstrehåndede drenge ud af </t>
    </r>
    <r>
      <rPr>
        <i/>
        <sz val="11"/>
        <color theme="1"/>
        <rFont val="Calibri"/>
        <family val="2"/>
        <scheme val="minor"/>
      </rPr>
      <t xml:space="preserve">(a+b) </t>
    </r>
    <r>
      <rPr>
        <sz val="11"/>
        <color theme="1"/>
        <rFont val="Calibri"/>
        <family val="2"/>
        <scheme val="minor"/>
      </rPr>
      <t xml:space="preserve">drenge, når antallet af venstre- og højre-håndede i alt er hhv. </t>
    </r>
    <r>
      <rPr>
        <i/>
        <sz val="11"/>
        <color theme="1"/>
        <rFont val="Calibri"/>
        <family val="2"/>
        <scheme val="minor"/>
      </rPr>
      <t>(a+c)</t>
    </r>
    <r>
      <rPr>
        <sz val="11"/>
        <color theme="1"/>
        <rFont val="Calibri"/>
        <family val="2"/>
        <scheme val="minor"/>
      </rPr>
      <t xml:space="preserve"> og </t>
    </r>
    <r>
      <rPr>
        <i/>
        <sz val="11"/>
        <color theme="1"/>
        <rFont val="Calibri"/>
        <family val="2"/>
        <scheme val="minor"/>
      </rPr>
      <t>(b+d)</t>
    </r>
  </si>
  <si>
    <t>Der er ikke formler til Wilcoxon-Mann-Whitney-test</t>
  </si>
  <si>
    <t xml:space="preserve">   • I praksis er de derfor anvendelige når:</t>
  </si>
  <si>
    <r>
      <t xml:space="preserve">          b) Data er givet på en </t>
    </r>
    <r>
      <rPr>
        <b/>
        <sz val="11"/>
        <color theme="1"/>
        <rFont val="Calibri"/>
        <family val="2"/>
        <scheme val="minor"/>
      </rPr>
      <t>ordinal</t>
    </r>
    <r>
      <rPr>
        <sz val="11"/>
        <color theme="1"/>
        <rFont val="Calibri"/>
        <family val="2"/>
        <scheme val="minor"/>
      </rPr>
      <t xml:space="preserve"> skala.</t>
    </r>
  </si>
  <si>
    <r>
      <t xml:space="preserve">          a) Data helt klart </t>
    </r>
    <r>
      <rPr>
        <b/>
        <sz val="11"/>
        <color theme="1"/>
        <rFont val="Calibri"/>
        <family val="2"/>
        <scheme val="minor"/>
      </rPr>
      <t>ikke</t>
    </r>
    <r>
      <rPr>
        <sz val="11"/>
        <color theme="1"/>
        <rFont val="Calibri"/>
        <family val="2"/>
        <scheme val="minor"/>
      </rPr>
      <t xml:space="preserve"> er </t>
    </r>
    <r>
      <rPr>
        <b/>
        <sz val="11"/>
        <color theme="1"/>
        <rFont val="Calibri"/>
        <family val="2"/>
        <scheme val="minor"/>
      </rPr>
      <t>normalfordelt</t>
    </r>
    <r>
      <rPr>
        <sz val="11"/>
        <color theme="1"/>
        <rFont val="Calibri"/>
        <family val="2"/>
        <scheme val="minor"/>
      </rPr>
      <t xml:space="preserve"> (skewed).</t>
    </r>
  </si>
  <si>
    <r>
      <t xml:space="preserve">   • De bliver også kaldt </t>
    </r>
    <r>
      <rPr>
        <b/>
        <sz val="11"/>
        <color theme="1"/>
        <rFont val="Calibri"/>
        <family val="2"/>
        <scheme val="minor"/>
      </rPr>
      <t>distribution-free</t>
    </r>
    <r>
      <rPr>
        <sz val="11"/>
        <color theme="1"/>
        <rFont val="Calibri"/>
        <family val="2"/>
        <scheme val="minor"/>
      </rPr>
      <t xml:space="preserve"> test, da de ikke antager en specifik fordeling af parametrene (normal-, binomial-, χ^2-fordeling).</t>
    </r>
  </si>
  <si>
    <r>
      <rPr>
        <b/>
        <sz val="11"/>
        <color theme="1"/>
        <rFont val="Calibri"/>
        <family val="2"/>
        <scheme val="minor"/>
      </rPr>
      <t>Non-parametriske</t>
    </r>
    <r>
      <rPr>
        <sz val="11"/>
        <color theme="1"/>
        <rFont val="Calibri"/>
        <family val="2"/>
        <scheme val="minor"/>
      </rPr>
      <t xml:space="preserve"> test forsøger ikke at estimere populations parametre.</t>
    </r>
  </si>
  <si>
    <t>Forskningsspørgsmål: Er der forskel på fordeling af karakterer i de to grupper?</t>
  </si>
  <si>
    <r>
      <t>H</t>
    </r>
    <r>
      <rPr>
        <vertAlign val="subscript"/>
        <sz val="11"/>
        <color theme="1"/>
        <rFont val="Calibri"/>
        <family val="2"/>
        <scheme val="minor"/>
      </rPr>
      <t>0</t>
    </r>
    <r>
      <rPr>
        <sz val="11"/>
        <color theme="1"/>
        <rFont val="Calibri"/>
        <family val="2"/>
        <scheme val="minor"/>
      </rPr>
      <t>: Fordelingen af karakterer i de to grupper er ens</t>
    </r>
  </si>
  <si>
    <r>
      <t>H</t>
    </r>
    <r>
      <rPr>
        <vertAlign val="subscript"/>
        <sz val="11"/>
        <color theme="1"/>
        <rFont val="Calibri"/>
        <family val="2"/>
        <scheme val="minor"/>
      </rPr>
      <t>1</t>
    </r>
    <r>
      <rPr>
        <sz val="11"/>
        <color theme="1"/>
        <rFont val="Calibri"/>
        <family val="2"/>
        <scheme val="minor"/>
      </rPr>
      <t>: Der er en systematisk forskel på fordelingen af karakterer i de to grupper</t>
    </r>
  </si>
  <si>
    <t>Gruppe 1</t>
  </si>
  <si>
    <t>Gruppe 2</t>
  </si>
  <si>
    <t>Rang</t>
  </si>
  <si>
    <t>STEP 1: Bestem rang for hver karakter</t>
  </si>
  <si>
    <t>Rang sum:</t>
  </si>
  <si>
    <t>STEP 2: Bestem rang sum for hver gruppe</t>
  </si>
  <si>
    <t>2. Rang sum udregnes automatisk</t>
  </si>
  <si>
    <t>Ved behov for flere data, højreklik på rækkenummer (til venstre, indbefattet i tabellen) og tryk "indsæt"</t>
  </si>
  <si>
    <r>
      <t>STEP 3: Bestem W</t>
    </r>
    <r>
      <rPr>
        <vertAlign val="subscript"/>
        <sz val="11"/>
        <color theme="1"/>
        <rFont val="Calibri"/>
        <family val="2"/>
        <scheme val="minor"/>
      </rPr>
      <t>S</t>
    </r>
    <r>
      <rPr>
        <sz val="11"/>
        <color theme="1"/>
        <rFont val="Calibri"/>
        <family val="2"/>
        <scheme val="minor"/>
      </rPr>
      <t xml:space="preserve"> statistikken</t>
    </r>
  </si>
  <si>
    <t>STEP 4: Aflæs p-værdien i Tabel E.8</t>
  </si>
  <si>
    <t>Tabel E.8</t>
  </si>
  <si>
    <r>
      <t>Konklusion: En Wilcoxon-Mann-Whitney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α=5%</t>
    </r>
    <r>
      <rPr>
        <sz val="11"/>
        <color theme="1"/>
        <rFont val="Calibri"/>
        <family val="2"/>
        <scheme val="minor"/>
      </rPr>
      <t xml:space="preserve">) viste at </t>
    </r>
    <r>
      <rPr>
        <sz val="11"/>
        <color rgb="FFFF0000"/>
        <rFont val="Calibri"/>
        <family val="2"/>
        <scheme val="minor"/>
      </rPr>
      <t>karaktererne for gruppen underlagt en politik om brug af mobiltelefon</t>
    </r>
    <r>
      <rPr>
        <sz val="11"/>
        <color theme="1"/>
        <rFont val="Calibri"/>
        <family val="2"/>
        <scheme val="minor"/>
      </rPr>
      <t xml:space="preserve"> (Mdn =</t>
    </r>
    <r>
      <rPr>
        <sz val="11"/>
        <color rgb="FFFF0000"/>
        <rFont val="Calibri"/>
        <family val="2"/>
        <scheme val="minor"/>
      </rPr>
      <t xml:space="preserve"> B-</t>
    </r>
    <r>
      <rPr>
        <sz val="11"/>
        <color theme="1"/>
        <rFont val="Calibri"/>
        <family val="2"/>
        <scheme val="minor"/>
      </rPr>
      <t xml:space="preserve">) </t>
    </r>
    <r>
      <rPr>
        <sz val="11"/>
        <color rgb="FFFF0000"/>
        <rFont val="Calibri"/>
        <family val="2"/>
        <scheme val="minor"/>
      </rPr>
      <t xml:space="preserve">ikke </t>
    </r>
    <r>
      <rPr>
        <sz val="11"/>
        <color theme="1"/>
        <rFont val="Calibri"/>
        <family val="2"/>
        <scheme val="minor"/>
      </rPr>
      <t xml:space="preserve">var signifikant forskellige fra </t>
    </r>
    <r>
      <rPr>
        <sz val="11"/>
        <color rgb="FFFF0000"/>
        <rFont val="Calibri"/>
        <family val="2"/>
        <scheme val="minor"/>
      </rPr>
      <t>karaktererne for gruppen uden politik</t>
    </r>
    <r>
      <rPr>
        <sz val="11"/>
        <color theme="1"/>
        <rFont val="Calibri"/>
        <family val="2"/>
        <scheme val="minor"/>
      </rPr>
      <t xml:space="preserve"> (</t>
    </r>
    <r>
      <rPr>
        <sz val="11"/>
        <color rgb="FFFF0000"/>
        <rFont val="Calibri"/>
        <family val="2"/>
        <scheme val="minor"/>
      </rPr>
      <t>Mdn = E+</t>
    </r>
    <r>
      <rPr>
        <sz val="11"/>
        <color theme="1"/>
        <rFont val="Calibri"/>
        <family val="2"/>
        <scheme val="minor"/>
      </rPr>
      <t xml:space="preserve">), </t>
    </r>
    <r>
      <rPr>
        <sz val="11"/>
        <color rgb="FFFF0000"/>
        <rFont val="Calibri"/>
        <family val="2"/>
        <scheme val="minor"/>
      </rPr>
      <t>W</t>
    </r>
    <r>
      <rPr>
        <vertAlign val="subscript"/>
        <sz val="11"/>
        <color rgb="FFFF0000"/>
        <rFont val="Calibri"/>
        <family val="2"/>
        <scheme val="minor"/>
      </rPr>
      <t>S</t>
    </r>
    <r>
      <rPr>
        <sz val="11"/>
        <color rgb="FFFF0000"/>
        <rFont val="Calibri"/>
        <family val="2"/>
        <scheme val="minor"/>
      </rPr>
      <t>=7</t>
    </r>
    <r>
      <rPr>
        <sz val="11"/>
        <color theme="1"/>
        <rFont val="Calibri"/>
        <family val="2"/>
        <scheme val="minor"/>
      </rPr>
      <t xml:space="preserve">,  </t>
    </r>
    <r>
      <rPr>
        <sz val="11"/>
        <color rgb="FFFF0000"/>
        <rFont val="Calibri"/>
        <family val="2"/>
        <scheme val="minor"/>
      </rPr>
      <t>p= .20</t>
    </r>
    <r>
      <rPr>
        <sz val="11"/>
        <color theme="1"/>
        <rFont val="Calibri"/>
        <family val="2"/>
        <scheme val="minor"/>
      </rPr>
      <t>.</t>
    </r>
  </si>
  <si>
    <r>
      <t>n</t>
    </r>
    <r>
      <rPr>
        <vertAlign val="subscript"/>
        <sz val="11"/>
        <color theme="1"/>
        <rFont val="Calibri"/>
        <family val="2"/>
        <scheme val="minor"/>
      </rPr>
      <t>1</t>
    </r>
    <r>
      <rPr>
        <sz val="11"/>
        <color theme="1"/>
        <rFont val="Calibri"/>
        <family val="2"/>
        <scheme val="minor"/>
      </rPr>
      <t>:</t>
    </r>
  </si>
  <si>
    <r>
      <t>n</t>
    </r>
    <r>
      <rPr>
        <vertAlign val="subscript"/>
        <sz val="11"/>
        <color theme="1"/>
        <rFont val="Calibri"/>
        <family val="2"/>
        <scheme val="minor"/>
      </rPr>
      <t>2</t>
    </r>
    <r>
      <rPr>
        <sz val="11"/>
        <color theme="1"/>
        <rFont val="Calibri"/>
        <family val="2"/>
        <scheme val="minor"/>
      </rPr>
      <t>:</t>
    </r>
  </si>
  <si>
    <t>EKSTRA: Data til konklusion</t>
  </si>
  <si>
    <t>1. Rangér data fra lavest til højest så du kan finde medianen</t>
  </si>
  <si>
    <t>Data nummer</t>
  </si>
  <si>
    <t>Median lokation</t>
  </si>
  <si>
    <r>
      <t xml:space="preserve">For </t>
    </r>
    <r>
      <rPr>
        <b/>
        <sz val="11"/>
        <color theme="1"/>
        <rFont val="Calibri"/>
        <family val="2"/>
        <scheme val="minor"/>
      </rPr>
      <t>n</t>
    </r>
    <r>
      <rPr>
        <b/>
        <vertAlign val="subscript"/>
        <sz val="11"/>
        <color theme="1"/>
        <rFont val="Calibri"/>
        <family val="2"/>
        <scheme val="minor"/>
      </rPr>
      <t>1</t>
    </r>
    <r>
      <rPr>
        <b/>
        <sz val="11"/>
        <color theme="1"/>
        <rFont val="Calibri"/>
        <family val="2"/>
        <scheme val="minor"/>
      </rPr>
      <t xml:space="preserve"> = n</t>
    </r>
    <r>
      <rPr>
        <b/>
        <vertAlign val="subscript"/>
        <sz val="11"/>
        <color theme="1"/>
        <rFont val="Calibri"/>
        <family val="2"/>
        <scheme val="minor"/>
      </rPr>
      <t>2</t>
    </r>
    <r>
      <rPr>
        <sz val="11"/>
        <color theme="1"/>
        <rFont val="Calibri"/>
        <family val="2"/>
        <scheme val="minor"/>
      </rPr>
      <t xml:space="preserve"> er W</t>
    </r>
    <r>
      <rPr>
        <vertAlign val="subscript"/>
        <sz val="11"/>
        <color theme="1"/>
        <rFont val="Calibri"/>
        <family val="2"/>
        <scheme val="minor"/>
      </rPr>
      <t>S</t>
    </r>
    <r>
      <rPr>
        <sz val="11"/>
        <color theme="1"/>
        <rFont val="Calibri"/>
        <family val="2"/>
        <scheme val="minor"/>
      </rPr>
      <t xml:space="preserve"> den mindste rang sum af de to grupper</t>
    </r>
  </si>
  <si>
    <r>
      <t xml:space="preserve">For </t>
    </r>
    <r>
      <rPr>
        <b/>
        <sz val="11"/>
        <color theme="1"/>
        <rFont val="Calibri"/>
        <family val="2"/>
        <scheme val="minor"/>
      </rPr>
      <t xml:space="preserve">n1 </t>
    </r>
    <r>
      <rPr>
        <b/>
        <sz val="11"/>
        <color theme="1"/>
        <rFont val="Calibri"/>
        <family val="2"/>
      </rPr>
      <t>≠</t>
    </r>
    <r>
      <rPr>
        <b/>
        <sz val="11"/>
        <color theme="1"/>
        <rFont val="Calibri"/>
        <family val="2"/>
        <scheme val="minor"/>
      </rPr>
      <t xml:space="preserve"> n</t>
    </r>
    <r>
      <rPr>
        <b/>
        <vertAlign val="subscript"/>
        <sz val="11"/>
        <color theme="1"/>
        <rFont val="Calibri"/>
        <family val="2"/>
        <scheme val="minor"/>
      </rPr>
      <t>2</t>
    </r>
    <r>
      <rPr>
        <sz val="11"/>
        <color theme="1"/>
        <rFont val="Calibri"/>
        <family val="2"/>
        <scheme val="minor"/>
      </rPr>
      <t xml:space="preserve"> er W</t>
    </r>
    <r>
      <rPr>
        <vertAlign val="subscript"/>
        <sz val="11"/>
        <color theme="1"/>
        <rFont val="Calibri"/>
        <family val="2"/>
        <scheme val="minor"/>
      </rPr>
      <t>S</t>
    </r>
    <r>
      <rPr>
        <sz val="11"/>
        <color theme="1"/>
        <rFont val="Calibri"/>
        <family val="2"/>
        <scheme val="minor"/>
      </rPr>
      <t xml:space="preserve"> rang sum af den gruppe med mindst n</t>
    </r>
  </si>
  <si>
    <r>
      <t xml:space="preserve">En Wilcoxon Matched-pairs Signed Ranks test (two-tailed, α=5%) viste at </t>
    </r>
    <r>
      <rPr>
        <sz val="11"/>
        <color rgb="FFFF0000"/>
        <rFont val="Calibri"/>
        <family val="2"/>
        <scheme val="minor"/>
      </rPr>
      <t xml:space="preserve">børn, der skal genfortælle en historie, inkluderer flere årsags- og sociale-sammenhænge, når de bliver ældre </t>
    </r>
    <r>
      <rPr>
        <sz val="11"/>
        <color theme="1"/>
        <rFont val="Calibri"/>
        <family val="2"/>
        <scheme val="minor"/>
      </rPr>
      <t>(</t>
    </r>
    <r>
      <rPr>
        <sz val="11"/>
        <color rgb="FFFF0000"/>
        <rFont val="Calibri"/>
        <family val="2"/>
        <scheme val="minor"/>
      </rPr>
      <t>Mdn = 18</t>
    </r>
    <r>
      <rPr>
        <sz val="11"/>
        <color theme="1"/>
        <rFont val="Calibri"/>
        <family val="2"/>
        <scheme val="minor"/>
      </rPr>
      <t xml:space="preserve">) sammenlignet med </t>
    </r>
    <r>
      <rPr>
        <sz val="11"/>
        <color rgb="FFFF0000"/>
        <rFont val="Calibri"/>
        <family val="2"/>
        <scheme val="minor"/>
      </rPr>
      <t xml:space="preserve">da de var yngre </t>
    </r>
    <r>
      <rPr>
        <sz val="11"/>
        <color theme="1"/>
        <rFont val="Calibri"/>
        <family val="2"/>
        <scheme val="minor"/>
      </rPr>
      <t>(</t>
    </r>
    <r>
      <rPr>
        <sz val="11"/>
        <color rgb="FFFF0000"/>
        <rFont val="Calibri"/>
        <family val="2"/>
        <scheme val="minor"/>
      </rPr>
      <t>Mdn = 10</t>
    </r>
    <r>
      <rPr>
        <sz val="11"/>
        <color theme="1"/>
        <rFont val="Calibri"/>
        <family val="2"/>
        <scheme val="minor"/>
      </rPr>
      <t xml:space="preserve">), </t>
    </r>
    <r>
      <rPr>
        <sz val="11"/>
        <color rgb="FFFF0000"/>
        <rFont val="Calibri"/>
        <family val="2"/>
        <scheme val="minor"/>
      </rPr>
      <t>z = 2.028</t>
    </r>
    <r>
      <rPr>
        <sz val="11"/>
        <color theme="1"/>
        <rFont val="Calibri"/>
        <family val="2"/>
        <scheme val="minor"/>
      </rPr>
      <t xml:space="preserve">, </t>
    </r>
    <r>
      <rPr>
        <sz val="11"/>
        <color rgb="FFFF0000"/>
        <rFont val="Calibri"/>
        <family val="2"/>
        <scheme val="minor"/>
      </rPr>
      <t>p = .043</t>
    </r>
    <r>
      <rPr>
        <sz val="11"/>
        <color theme="1"/>
        <rFont val="Calibri"/>
        <family val="2"/>
        <scheme val="minor"/>
      </rPr>
      <t>.</t>
    </r>
  </si>
  <si>
    <t>Power - Binominal test</t>
  </si>
  <si>
    <t>Power - t-tests</t>
  </si>
  <si>
    <t>Missing data</t>
  </si>
  <si>
    <t>Power (t-tests)</t>
  </si>
  <si>
    <t>Test</t>
  </si>
  <si>
    <t>Effect size</t>
  </si>
  <si>
    <t>Sample size</t>
  </si>
  <si>
    <t>Power</t>
  </si>
  <si>
    <t>Paired samples t-test</t>
  </si>
  <si>
    <t>Independent samples t-test</t>
  </si>
  <si>
    <t>Tabel E.5</t>
  </si>
  <si>
    <t>Non-centrality parameter</t>
  </si>
  <si>
    <t>Power
(t-tests)</t>
  </si>
  <si>
    <r>
      <t xml:space="preserve">Forskningsspørgsmål: Hvad er sandsynligheden for at trække et </t>
    </r>
    <r>
      <rPr>
        <u/>
        <sz val="11"/>
        <color rgb="FFFF0000"/>
        <rFont val="Calibri"/>
        <family val="2"/>
        <scheme val="minor"/>
      </rPr>
      <t>sample</t>
    </r>
    <r>
      <rPr>
        <u/>
        <sz val="11"/>
        <color rgb="FF00B0F0"/>
        <rFont val="Calibri"/>
        <family val="2"/>
        <scheme val="minor"/>
      </rPr>
      <t xml:space="preserve"> med en </t>
    </r>
    <r>
      <rPr>
        <u/>
        <sz val="11"/>
        <color rgb="FFFF0000"/>
        <rFont val="Calibri"/>
        <family val="2"/>
        <scheme val="minor"/>
      </rPr>
      <t>gennemsnitlig difference score</t>
    </r>
    <r>
      <rPr>
        <u/>
        <sz val="11"/>
        <color rgb="FF00B0F0"/>
        <rFont val="Calibri"/>
        <family val="2"/>
        <scheme val="minor"/>
      </rPr>
      <t xml:space="preserve"> (D ̅) </t>
    </r>
    <r>
      <rPr>
        <u/>
        <sz val="11"/>
        <color rgb="FFFF0000"/>
        <rFont val="Calibri"/>
        <family val="2"/>
        <scheme val="minor"/>
      </rPr>
      <t xml:space="preserve">eller </t>
    </r>
    <r>
      <rPr>
        <u/>
        <sz val="11"/>
        <color rgb="FF00B0F0"/>
        <rFont val="Calibri"/>
        <family val="2"/>
        <scheme val="minor"/>
      </rPr>
      <t xml:space="preserve">med en mere </t>
    </r>
    <r>
      <rPr>
        <u/>
        <sz val="11"/>
        <color rgb="FFFF0000"/>
        <rFont val="Calibri"/>
        <family val="2"/>
        <scheme val="minor"/>
      </rPr>
      <t xml:space="preserve">ekstrem score </t>
    </r>
    <r>
      <rPr>
        <u/>
        <sz val="11"/>
        <color rgb="FF00B0F0"/>
        <rFont val="Calibri"/>
        <family val="2"/>
        <scheme val="minor"/>
      </rPr>
      <t xml:space="preserve">under </t>
    </r>
    <r>
      <rPr>
        <u/>
        <sz val="11"/>
        <color rgb="FFFF0000"/>
        <rFont val="Calibri"/>
        <family val="2"/>
        <scheme val="minor"/>
      </rPr>
      <t>antagelse af nulhypotesen</t>
    </r>
    <r>
      <rPr>
        <u/>
        <sz val="11"/>
        <color rgb="FF00B0F0"/>
        <rFont val="Calibri"/>
        <family val="2"/>
        <scheme val="minor"/>
      </rPr>
      <t>?</t>
    </r>
  </si>
  <si>
    <r>
      <t xml:space="preserve">Beslutningsregel: Hvis </t>
    </r>
    <r>
      <rPr>
        <b/>
        <i/>
        <sz val="11"/>
        <color theme="1"/>
        <rFont val="Calibri"/>
        <family val="2"/>
        <scheme val="minor"/>
      </rPr>
      <t>p &gt;</t>
    </r>
    <r>
      <rPr>
        <b/>
        <i/>
        <sz val="11"/>
        <color theme="1"/>
        <rFont val="Calibri"/>
        <family val="2"/>
      </rPr>
      <t xml:space="preserve"> α</t>
    </r>
    <r>
      <rPr>
        <i/>
        <sz val="11"/>
        <color theme="1"/>
        <rFont val="Calibri"/>
        <family val="2"/>
      </rPr>
      <t xml:space="preserve"> -&gt; H</t>
    </r>
    <r>
      <rPr>
        <i/>
        <vertAlign val="subscript"/>
        <sz val="11"/>
        <color theme="1"/>
        <rFont val="Calibri"/>
        <family val="2"/>
      </rPr>
      <t xml:space="preserve">0 </t>
    </r>
    <r>
      <rPr>
        <i/>
        <sz val="11"/>
        <color theme="1"/>
        <rFont val="Calibri"/>
        <family val="2"/>
      </rPr>
      <t>fastholdes</t>
    </r>
  </si>
  <si>
    <r>
      <t xml:space="preserve">Beslutningsregel: Hvis </t>
    </r>
    <r>
      <rPr>
        <b/>
        <i/>
        <sz val="11"/>
        <color theme="1"/>
        <rFont val="Calibri"/>
        <family val="2"/>
        <scheme val="minor"/>
      </rPr>
      <t xml:space="preserve">p </t>
    </r>
    <r>
      <rPr>
        <b/>
        <sz val="11"/>
        <color theme="1"/>
        <rFont val="Calibri"/>
        <family val="2"/>
      </rPr>
      <t>≤</t>
    </r>
    <r>
      <rPr>
        <b/>
        <i/>
        <sz val="11"/>
        <color theme="1"/>
        <rFont val="Calibri"/>
        <family val="2"/>
      </rPr>
      <t xml:space="preserve"> α -</t>
    </r>
    <r>
      <rPr>
        <i/>
        <sz val="11"/>
        <color theme="1"/>
        <rFont val="Calibri"/>
        <family val="2"/>
      </rPr>
      <t>&gt; H</t>
    </r>
    <r>
      <rPr>
        <i/>
        <vertAlign val="subscript"/>
        <sz val="11"/>
        <color theme="1"/>
        <rFont val="Calibri"/>
        <family val="2"/>
      </rPr>
      <t xml:space="preserve">0 </t>
    </r>
    <r>
      <rPr>
        <i/>
        <sz val="11"/>
        <color theme="1"/>
        <rFont val="Calibri"/>
        <family val="2"/>
      </rPr>
      <t>forkastes</t>
    </r>
  </si>
  <si>
    <r>
      <t xml:space="preserve">Beslutningsregel: Hvis </t>
    </r>
    <r>
      <rPr>
        <b/>
        <i/>
        <sz val="11"/>
        <color theme="1"/>
        <rFont val="Calibri"/>
        <family val="2"/>
        <scheme val="minor"/>
      </rPr>
      <t xml:space="preserve">p </t>
    </r>
    <r>
      <rPr>
        <b/>
        <sz val="11"/>
        <color theme="1"/>
        <rFont val="Calibri"/>
        <family val="2"/>
      </rPr>
      <t>≤</t>
    </r>
    <r>
      <rPr>
        <b/>
        <i/>
        <sz val="11"/>
        <color theme="1"/>
        <rFont val="Calibri"/>
        <family val="2"/>
      </rPr>
      <t xml:space="preserve"> α</t>
    </r>
    <r>
      <rPr>
        <i/>
        <sz val="11"/>
        <color theme="1"/>
        <rFont val="Calibri"/>
        <family val="2"/>
      </rPr>
      <t xml:space="preserve"> -&gt; H</t>
    </r>
    <r>
      <rPr>
        <i/>
        <vertAlign val="subscript"/>
        <sz val="11"/>
        <color theme="1"/>
        <rFont val="Calibri"/>
        <family val="2"/>
      </rPr>
      <t xml:space="preserve">0 </t>
    </r>
    <r>
      <rPr>
        <i/>
        <sz val="11"/>
        <color theme="1"/>
        <rFont val="Calibri"/>
        <family val="2"/>
      </rPr>
      <t>forkastes</t>
    </r>
  </si>
  <si>
    <t>Power for (t-tests) arbejdes igennem ud fra eksempler</t>
  </si>
  <si>
    <t>STEP 1: Indskriv de data du kender om studiet</t>
  </si>
  <si>
    <r>
      <t>Spørgsmål: Hvad er effektstørrelsen (</t>
    </r>
    <r>
      <rPr>
        <b/>
        <sz val="11"/>
        <color theme="1"/>
        <rFont val="Calibri"/>
        <family val="2"/>
        <scheme val="minor"/>
      </rPr>
      <t>Cohen's d</t>
    </r>
    <r>
      <rPr>
        <sz val="11"/>
        <color theme="1"/>
        <rFont val="Calibri"/>
        <family val="2"/>
        <scheme val="minor"/>
      </rPr>
      <t>) for studiet?</t>
    </r>
  </si>
  <si>
    <r>
      <t>Typisk 0 (H</t>
    </r>
    <r>
      <rPr>
        <vertAlign val="subscript"/>
        <sz val="11"/>
        <color rgb="FFFF0000"/>
        <rFont val="Calibri"/>
        <family val="2"/>
        <scheme val="minor"/>
      </rPr>
      <t>0</t>
    </r>
    <r>
      <rPr>
        <sz val="11"/>
        <color rgb="FFFF0000"/>
        <rFont val="Calibri"/>
        <family val="2"/>
        <scheme val="minor"/>
      </rPr>
      <t>)</t>
    </r>
  </si>
  <si>
    <r>
      <t xml:space="preserve">Spørgsmål: Hvis vi gentager samme studie med samme </t>
    </r>
    <r>
      <rPr>
        <i/>
        <sz val="11"/>
        <color theme="1"/>
        <rFont val="Calibri"/>
        <family val="2"/>
        <scheme val="minor"/>
      </rPr>
      <t>n</t>
    </r>
    <r>
      <rPr>
        <sz val="11"/>
        <color theme="1"/>
        <rFont val="Calibri"/>
        <family val="2"/>
        <scheme val="minor"/>
      </rPr>
      <t>, hvad er det bedste bud på t-score?</t>
    </r>
    <r>
      <rPr>
        <i/>
        <sz val="11"/>
        <color theme="1"/>
        <rFont val="Calibri"/>
        <family val="2"/>
        <scheme val="minor"/>
      </rPr>
      <t xml:space="preserve"> Find non-centrality parameter </t>
    </r>
    <r>
      <rPr>
        <i/>
        <sz val="11"/>
        <color theme="1"/>
        <rFont val="Calibri"/>
        <family val="2"/>
      </rPr>
      <t>δ</t>
    </r>
  </si>
  <si>
    <t>Spørgsmål: Hvad er post-hoc power af dette studie?</t>
  </si>
  <si>
    <t>Aflæs i Tabel  E.5</t>
  </si>
  <si>
    <r>
      <t xml:space="preserve">Spørgsmål: Antag at du vil gentage studiet. Hvor stort et </t>
    </r>
    <r>
      <rPr>
        <i/>
        <sz val="11"/>
        <color theme="1"/>
        <rFont val="Calibri"/>
        <family val="2"/>
        <scheme val="minor"/>
      </rPr>
      <t>n</t>
    </r>
    <r>
      <rPr>
        <sz val="11"/>
        <color theme="1"/>
        <rFont val="Calibri"/>
        <family val="2"/>
        <scheme val="minor"/>
      </rPr>
      <t xml:space="preserve"> skal du have, for at opnå en specifik power (i.e. 80%)</t>
    </r>
  </si>
  <si>
    <t>Antal successer (x)</t>
  </si>
  <si>
    <t>Signifikansniveau (α):</t>
  </si>
  <si>
    <t>NOTE: Arket fører altid værdier med ned fra foregående spørgsmål. Hvis du får nye oplysninger mellem opgaverne, kan du altid ændre værdien inden for det felt som hører til spørgsmålet</t>
  </si>
  <si>
    <t>Aflæs power i Tabel  E.5</t>
  </si>
  <si>
    <t>Spørgsmål: Antag at du vil gentage studiet. Hvor stort et n skal du have, for at opnå en specifik power (i.e. 80%)</t>
  </si>
  <si>
    <r>
      <t xml:space="preserve">Spørgsmål: Hvis du gentager samme studie, men med et andet </t>
    </r>
    <r>
      <rPr>
        <i/>
        <sz val="11"/>
        <color theme="1"/>
        <rFont val="Calibri"/>
        <family val="2"/>
        <scheme val="minor"/>
      </rPr>
      <t>n</t>
    </r>
    <r>
      <rPr>
        <sz val="11"/>
        <color theme="1"/>
        <rFont val="Calibri"/>
        <family val="2"/>
        <scheme val="minor"/>
      </rPr>
      <t xml:space="preserve"> hvilken power vil du så opnå?</t>
    </r>
  </si>
  <si>
    <t>Independent sample</t>
  </si>
  <si>
    <t>STEP 1: Indskriv dine data</t>
  </si>
  <si>
    <t>Post-hoc power binominal-test</t>
  </si>
  <si>
    <r>
      <t>Definer chance for succes (</t>
    </r>
    <r>
      <rPr>
        <sz val="11"/>
        <color theme="1"/>
        <rFont val="Calibri"/>
        <family val="2"/>
      </rPr>
      <t>π</t>
    </r>
    <r>
      <rPr>
        <vertAlign val="subscript"/>
        <sz val="11"/>
        <color theme="1"/>
        <rFont val="Calibri"/>
        <family val="2"/>
      </rPr>
      <t>0</t>
    </r>
    <r>
      <rPr>
        <sz val="11"/>
        <color theme="1"/>
        <rFont val="Calibri"/>
        <family val="2"/>
      </rPr>
      <t>):</t>
    </r>
  </si>
  <si>
    <r>
      <t>H</t>
    </r>
    <r>
      <rPr>
        <vertAlign val="subscript"/>
        <sz val="11"/>
        <color theme="1"/>
        <rFont val="Calibri"/>
        <family val="2"/>
        <scheme val="minor"/>
      </rPr>
      <t>0</t>
    </r>
    <r>
      <rPr>
        <sz val="11"/>
        <color theme="1"/>
        <rFont val="Calibri"/>
        <family val="2"/>
        <scheme val="minor"/>
      </rPr>
      <t xml:space="preserve">: </t>
    </r>
    <r>
      <rPr>
        <sz val="11"/>
        <color theme="1"/>
        <rFont val="Calibri"/>
        <family val="2"/>
      </rPr>
      <t>π</t>
    </r>
    <r>
      <rPr>
        <vertAlign val="subscript"/>
        <sz val="11"/>
        <color theme="1"/>
        <rFont val="Calibri"/>
        <family val="2"/>
      </rPr>
      <t>0</t>
    </r>
    <r>
      <rPr>
        <sz val="11"/>
        <color theme="1"/>
        <rFont val="Calibri"/>
        <family val="2"/>
      </rPr>
      <t xml:space="preserve"> = 1/2</t>
    </r>
  </si>
  <si>
    <r>
      <t>H</t>
    </r>
    <r>
      <rPr>
        <vertAlign val="subscript"/>
        <sz val="11"/>
        <color theme="1"/>
        <rFont val="Calibri"/>
        <family val="2"/>
        <scheme val="minor"/>
      </rPr>
      <t>1</t>
    </r>
    <r>
      <rPr>
        <sz val="11"/>
        <color theme="1"/>
        <rFont val="Calibri"/>
        <family val="2"/>
        <scheme val="minor"/>
      </rPr>
      <t xml:space="preserve">: </t>
    </r>
    <r>
      <rPr>
        <sz val="11"/>
        <color theme="1"/>
        <rFont val="Calibri"/>
        <family val="2"/>
      </rPr>
      <t>π</t>
    </r>
    <r>
      <rPr>
        <vertAlign val="subscript"/>
        <sz val="11"/>
        <color theme="1"/>
        <rFont val="Calibri"/>
        <family val="2"/>
      </rPr>
      <t>1</t>
    </r>
    <r>
      <rPr>
        <sz val="11"/>
        <color theme="1"/>
        <rFont val="Calibri"/>
        <family val="2"/>
      </rPr>
      <t xml:space="preserve"> = 16/20</t>
    </r>
  </si>
  <si>
    <r>
      <t>Definer chance for succes (</t>
    </r>
    <r>
      <rPr>
        <sz val="11"/>
        <color theme="1"/>
        <rFont val="Calibri"/>
        <family val="2"/>
      </rPr>
      <t>π</t>
    </r>
    <r>
      <rPr>
        <vertAlign val="subscript"/>
        <sz val="11"/>
        <color theme="1"/>
        <rFont val="Calibri"/>
        <family val="2"/>
      </rPr>
      <t>1</t>
    </r>
    <r>
      <rPr>
        <sz val="11"/>
        <color theme="1"/>
        <rFont val="Calibri"/>
        <family val="2"/>
      </rPr>
      <t>):</t>
    </r>
  </si>
  <si>
    <r>
      <t>Udregninger for H</t>
    </r>
    <r>
      <rPr>
        <b/>
        <vertAlign val="subscript"/>
        <sz val="11"/>
        <color rgb="FFFF0000"/>
        <rFont val="Calibri"/>
        <family val="2"/>
        <scheme val="minor"/>
      </rPr>
      <t>0</t>
    </r>
  </si>
  <si>
    <r>
      <t xml:space="preserve">Sandsynligheden for det antal successer eller flere (p)
</t>
    </r>
    <r>
      <rPr>
        <b/>
        <sz val="11"/>
        <color theme="1"/>
        <rFont val="Calibri"/>
        <family val="2"/>
        <scheme val="minor"/>
      </rPr>
      <t>Her aflæses power</t>
    </r>
  </si>
  <si>
    <r>
      <t xml:space="preserve">3. Noter antal kritiske successer nedenfor </t>
    </r>
    <r>
      <rPr>
        <i/>
        <sz val="11"/>
        <color theme="1"/>
        <rFont val="Calibri"/>
        <family val="2"/>
        <scheme val="minor"/>
      </rPr>
      <t>(vigtigt for at formlerne fungerer korrekt)</t>
    </r>
  </si>
  <si>
    <r>
      <t>Udregninger for H</t>
    </r>
    <r>
      <rPr>
        <b/>
        <vertAlign val="subscript"/>
        <sz val="11"/>
        <color rgb="FFFF0000"/>
        <rFont val="Calibri"/>
        <family val="2"/>
        <scheme val="minor"/>
      </rPr>
      <t>1</t>
    </r>
  </si>
  <si>
    <t>STEP 4: Bestem power</t>
  </si>
  <si>
    <r>
      <t>2. Aflæs power for studiet ud fra det gulmarkerede tal (den kritiske værdi fra H</t>
    </r>
    <r>
      <rPr>
        <vertAlign val="subscript"/>
        <sz val="11"/>
        <color theme="1"/>
        <rFont val="Calibri"/>
        <family val="2"/>
        <scheme val="minor"/>
      </rPr>
      <t>0</t>
    </r>
    <r>
      <rPr>
        <sz val="11"/>
        <color theme="1"/>
        <rFont val="Calibri"/>
        <family val="2"/>
        <scheme val="minor"/>
      </rPr>
      <t>)</t>
    </r>
  </si>
  <si>
    <t>Forskningsspørgsmål: Hvad er post-hoc power for en undersøgelse?</t>
  </si>
  <si>
    <t>STEP 4</t>
  </si>
  <si>
    <t>Power generelt
Hvad påvirker?</t>
  </si>
  <si>
    <t>Definition:</t>
  </si>
  <si>
    <t>Angiver andelen af identiske undersøgelser, hvor vi kan forvente at eftervise at den nye behandling er bedre (sandheden)</t>
  </si>
  <si>
    <r>
      <t xml:space="preserve">Power og </t>
    </r>
    <r>
      <rPr>
        <sz val="26"/>
        <color theme="1"/>
        <rFont val="Calibri"/>
        <family val="2"/>
      </rPr>
      <t>α</t>
    </r>
  </si>
  <si>
    <t>Power falder når α falder</t>
  </si>
  <si>
    <r>
      <t>Ved at sætte et strengere kriterium for hvornår vi forkaster H</t>
    </r>
    <r>
      <rPr>
        <vertAlign val="subscript"/>
        <sz val="11"/>
        <color theme="1"/>
        <rFont val="Calibri"/>
        <family val="2"/>
        <scheme val="minor"/>
      </rPr>
      <t>0</t>
    </r>
    <r>
      <rPr>
        <sz val="11"/>
        <color theme="1"/>
        <rFont val="Calibri"/>
        <family val="2"/>
        <scheme val="minor"/>
      </rPr>
      <t>, bliver det også sværere at forkaste H</t>
    </r>
    <r>
      <rPr>
        <vertAlign val="subscript"/>
        <sz val="11"/>
        <color theme="1"/>
        <rFont val="Calibri"/>
        <family val="2"/>
        <scheme val="minor"/>
      </rPr>
      <t>0</t>
    </r>
    <r>
      <rPr>
        <sz val="11"/>
        <color theme="1"/>
        <rFont val="Calibri"/>
        <family val="2"/>
        <scheme val="minor"/>
      </rPr>
      <t>, når H</t>
    </r>
    <r>
      <rPr>
        <vertAlign val="subscript"/>
        <sz val="11"/>
        <color theme="1"/>
        <rFont val="Calibri"/>
        <family val="2"/>
        <scheme val="minor"/>
      </rPr>
      <t>0</t>
    </r>
    <r>
      <rPr>
        <sz val="11"/>
        <color theme="1"/>
        <rFont val="Calibri"/>
        <family val="2"/>
        <scheme val="minor"/>
      </rPr>
      <t xml:space="preserve"> er forkert</t>
    </r>
  </si>
  <si>
    <r>
      <t xml:space="preserve">Power og </t>
    </r>
    <r>
      <rPr>
        <i/>
        <sz val="26"/>
        <color theme="1"/>
        <rFont val="Calibri"/>
        <family val="2"/>
        <scheme val="minor"/>
      </rPr>
      <t>N</t>
    </r>
  </si>
  <si>
    <r>
      <t>Man kan se at de to fordelinger fjerner sig fra hinanden. Power falder fordi der er et større overlap mellem populationen under H</t>
    </r>
    <r>
      <rPr>
        <vertAlign val="subscript"/>
        <sz val="11"/>
        <color theme="1"/>
        <rFont val="Calibri"/>
        <family val="2"/>
        <scheme val="minor"/>
      </rPr>
      <t>1</t>
    </r>
    <r>
      <rPr>
        <sz val="11"/>
        <color theme="1"/>
        <rFont val="Calibri"/>
        <family val="2"/>
        <scheme val="minor"/>
      </rPr>
      <t xml:space="preserve"> og H</t>
    </r>
    <r>
      <rPr>
        <vertAlign val="subscript"/>
        <sz val="11"/>
        <color theme="1"/>
        <rFont val="Calibri"/>
        <family val="2"/>
        <scheme val="minor"/>
      </rPr>
      <t>0</t>
    </r>
  </si>
  <si>
    <r>
      <t xml:space="preserve">Power stiger når </t>
    </r>
    <r>
      <rPr>
        <i/>
        <sz val="11"/>
        <color theme="1"/>
        <rFont val="Calibri"/>
        <family val="2"/>
        <scheme val="minor"/>
      </rPr>
      <t>N</t>
    </r>
    <r>
      <rPr>
        <sz val="11"/>
        <color theme="1"/>
        <rFont val="Calibri"/>
        <family val="2"/>
        <scheme val="minor"/>
      </rPr>
      <t xml:space="preserve"> stiger</t>
    </r>
  </si>
  <si>
    <r>
      <t xml:space="preserve">Jo større </t>
    </r>
    <r>
      <rPr>
        <i/>
        <sz val="11"/>
        <color theme="1"/>
        <rFont val="Calibri"/>
        <family val="2"/>
        <scheme val="minor"/>
      </rPr>
      <t>N</t>
    </r>
    <r>
      <rPr>
        <sz val="11"/>
        <color theme="1"/>
        <rFont val="Calibri"/>
        <family val="2"/>
        <scheme val="minor"/>
      </rPr>
      <t>, jo mere samler normalfordelingen sig om midten. Man minimerer indvirkningen af outliers.</t>
    </r>
  </si>
  <si>
    <t>Power og Cohen's d</t>
  </si>
  <si>
    <r>
      <t xml:space="preserve">Power stiger når Cohen's </t>
    </r>
    <r>
      <rPr>
        <i/>
        <sz val="11"/>
        <color theme="1"/>
        <rFont val="Calibri"/>
        <family val="2"/>
        <scheme val="minor"/>
      </rPr>
      <t>d</t>
    </r>
    <r>
      <rPr>
        <sz val="11"/>
        <color theme="1"/>
        <rFont val="Calibri"/>
        <family val="2"/>
        <scheme val="minor"/>
      </rPr>
      <t xml:space="preserve"> stiger</t>
    </r>
  </si>
  <si>
    <r>
      <t>Power stiger når effektsize siger. Jo højere effect, jo mere forskyder man kurven for H</t>
    </r>
    <r>
      <rPr>
        <vertAlign val="subscript"/>
        <sz val="11"/>
        <color theme="1"/>
        <rFont val="Calibri"/>
        <family val="2"/>
        <scheme val="minor"/>
      </rPr>
      <t>1</t>
    </r>
    <r>
      <rPr>
        <sz val="11"/>
        <color theme="1"/>
        <rFont val="Calibri"/>
        <family val="2"/>
        <scheme val="minor"/>
      </rPr>
      <t xml:space="preserve"> væk fra H</t>
    </r>
    <r>
      <rPr>
        <vertAlign val="subscript"/>
        <sz val="11"/>
        <color theme="1"/>
        <rFont val="Calibri"/>
        <family val="2"/>
        <scheme val="minor"/>
      </rPr>
      <t>0</t>
    </r>
    <r>
      <rPr>
        <sz val="11"/>
        <color theme="1"/>
        <rFont val="Calibri"/>
        <family val="2"/>
        <scheme val="minor"/>
      </rPr>
      <t>.</t>
    </r>
  </si>
  <si>
    <r>
      <rPr>
        <i/>
        <sz val="11"/>
        <color theme="1"/>
        <rFont val="Calibri"/>
        <family val="2"/>
        <scheme val="minor"/>
      </rPr>
      <t>Det kræver at der er andet litteratur på området, som indikerer at vi kan forvente en større effektstørrelse.</t>
    </r>
  </si>
  <si>
    <t>Højere signifikansniveau mindsker risikoen for Type 2 fejl, men øger risikoen for Type 1.</t>
  </si>
  <si>
    <t>Typisk den bedste måde at øge power på, dog kan der være økonomiske hensyn som taler imod.</t>
  </si>
  <si>
    <t>Tre måder data kan mangle på:</t>
  </si>
  <si>
    <t>- Missing completely at random (MCAR)</t>
  </si>
  <si>
    <t>- Missing at random (MAR)</t>
  </si>
  <si>
    <t>- Missing not at random (MNAR)</t>
  </si>
  <si>
    <t>Missing Completely At Random (MCAR)</t>
  </si>
  <si>
    <t>•    Svarer omtrent til, at ”hunden har spist 20 % af data”</t>
  </si>
  <si>
    <t>•    Kræver gode argumenter, fx at patienten er flyttet</t>
  </si>
  <si>
    <r>
      <t xml:space="preserve">•    Mangel er uafhængig af både </t>
    </r>
    <r>
      <rPr>
        <b/>
        <sz val="11"/>
        <color theme="1"/>
        <rFont val="Calibri"/>
        <family val="2"/>
        <scheme val="minor"/>
      </rPr>
      <t>observerede variable</t>
    </r>
    <r>
      <rPr>
        <sz val="11"/>
        <color theme="1"/>
        <rFont val="Calibri"/>
        <family val="2"/>
        <scheme val="minor"/>
      </rPr>
      <t xml:space="preserve"> og </t>
    </r>
    <r>
      <rPr>
        <b/>
        <sz val="11"/>
        <color theme="1"/>
        <rFont val="Calibri"/>
        <family val="2"/>
        <scheme val="minor"/>
      </rPr>
      <t>uobserverede parametre</t>
    </r>
    <r>
      <rPr>
        <sz val="11"/>
        <color theme="1"/>
        <rFont val="Calibri"/>
        <family val="2"/>
        <scheme val="minor"/>
      </rPr>
      <t>, dvs. den er fuldkommen tilfældig.</t>
    </r>
  </si>
  <si>
    <t>Det kræver meget gode argumenter, for at man kan påråbe MCAR. Det er sjældent at vi kan gøre det.</t>
  </si>
  <si>
    <t>Missing At Random (MCAR)</t>
  </si>
  <si>
    <t>- Hvis data er MCAR, kan vi forsvare at ignorere det og lave en complete case analyse</t>
  </si>
  <si>
    <r>
      <t xml:space="preserve">- Overvej dog hvad der sker med konfidensintervallet, hvis vi ignorerer missing data. Når </t>
    </r>
    <r>
      <rPr>
        <i/>
        <sz val="11"/>
        <color rgb="FFFF0000"/>
        <rFont val="Calibri"/>
        <family val="2"/>
        <scheme val="minor"/>
      </rPr>
      <t>N</t>
    </r>
    <r>
      <rPr>
        <sz val="11"/>
        <color rgb="FFFF0000"/>
        <rFont val="Calibri"/>
        <family val="2"/>
        <scheme val="minor"/>
      </rPr>
      <t xml:space="preserve"> bliver mindre, bliver konfidensintervallet bredere. Mindre </t>
    </r>
    <r>
      <rPr>
        <i/>
        <sz val="11"/>
        <color rgb="FFFF0000"/>
        <rFont val="Calibri"/>
        <family val="2"/>
        <scheme val="minor"/>
      </rPr>
      <t>N</t>
    </r>
    <r>
      <rPr>
        <sz val="11"/>
        <color rgb="FFFF0000"/>
        <rFont val="Calibri"/>
        <family val="2"/>
        <scheme val="minor"/>
      </rPr>
      <t xml:space="preserve"> betyder mindre power.</t>
    </r>
  </si>
  <si>
    <t>•    Mangel er forbundet med observerede variabler</t>
  </si>
  <si>
    <t>Vi har en formodning om hvad der er på spil. Manglen er afhængig af en variabel vi har målt på (eksempelvis selvmordstanker)</t>
  </si>
  <si>
    <t>- Hvis vi ignorerer, at der mangler data, og laver en complete analysis, bliver resultatet biased.</t>
  </si>
  <si>
    <r>
      <t xml:space="preserve">- Da vi kender variablen som manglen relaterer sig til, kan vi "gætte" os til hvad den manglende data ville have været. Altså en </t>
    </r>
    <r>
      <rPr>
        <i/>
        <sz val="11"/>
        <color rgb="FFFF0000"/>
        <rFont val="Calibri"/>
        <family val="2"/>
        <scheme val="minor"/>
      </rPr>
      <t>data driven imputation</t>
    </r>
  </si>
  <si>
    <r>
      <t xml:space="preserve">•   </t>
    </r>
    <r>
      <rPr>
        <u/>
        <sz val="11"/>
        <color theme="1"/>
        <rFont val="Calibri"/>
        <family val="2"/>
        <scheme val="minor"/>
      </rPr>
      <t>Data driven imputation</t>
    </r>
    <r>
      <rPr>
        <sz val="11"/>
        <color theme="1"/>
        <rFont val="Calibri"/>
        <family val="2"/>
        <scheme val="minor"/>
      </rPr>
      <t>: hvis en patient har udtrykt selvmordstanker, er der nok ikke sket en reduktion i HAMD</t>
    </r>
  </si>
  <si>
    <t>•   Mangel er forbundet med observerede variabler (her Selvmordstanker)</t>
  </si>
  <si>
    <t>•   Denne tilgang eliminerer ikke bias, men gør i det mindste, at vi ikke overestimerer behandlingseffekten</t>
  </si>
  <si>
    <t>Vi fjerner ikke bias. Men i det mindste kommer vi ikke til at sige den nye behandling er bedre end den gamle</t>
  </si>
  <si>
    <t>Missing Not At Random (MNAR)</t>
  </si>
  <si>
    <t>•   Mangel er forbundet med variabler, som vi ikke har målt eller ukendte parametre.</t>
  </si>
  <si>
    <t>Dette scenario er det mest hyppige og det mest vanskelige!</t>
  </si>
  <si>
    <t>Vi har en idé om at det hænger sammen med selvmord, men vi har ikke målt på det.</t>
  </si>
  <si>
    <t>- Hvad kan vi gøre ved missing data?</t>
  </si>
  <si>
    <t>Hvad kan vi gøre ved missing data?</t>
  </si>
  <si>
    <t>1. Undgå det</t>
  </si>
  <si>
    <t>- lav et forskningsdesign som minimerer risikoen: varighed, målevariabler, ulejlighed for deltager osv</t>
  </si>
  <si>
    <t>2. Imputation (udfyldning af manglende værdier)</t>
  </si>
  <si>
    <t>- Best case scenario</t>
  </si>
  <si>
    <t>- Worst case scenario</t>
  </si>
  <si>
    <t>- Mixed case scenario</t>
  </si>
  <si>
    <t xml:space="preserve"> - Last observation carried forwad</t>
  </si>
  <si>
    <t>- Baseline observation carried forward</t>
  </si>
  <si>
    <t>- Mean imputation</t>
  </si>
  <si>
    <t>- Jump to reference</t>
  </si>
  <si>
    <t>Husk: SPSS laver ikke imputationer, det skal gøres manuelt!</t>
  </si>
  <si>
    <t>Best case scenario</t>
  </si>
  <si>
    <t>Hvornår er dette for optimistisk?</t>
  </si>
  <si>
    <t>- Hvis missing data overvejende er i interventionsgruppen?</t>
  </si>
  <si>
    <t>- Patienterne er droppe ud, fordi de føler sig helbredt</t>
  </si>
  <si>
    <t>Grundlæggende antagelse:</t>
  </si>
  <si>
    <t>Når alle missing er i gruppen med den nye behandling, er det meget problematisk hvis vi bare laver dem til succeser. Så kommer vi til at overestimere effekten</t>
  </si>
  <si>
    <t>Worst case scenario</t>
  </si>
  <si>
    <t>Alle manglende datapunkter er successer</t>
  </si>
  <si>
    <t>Alle manglende datapunkter er failures</t>
  </si>
  <si>
    <t>- Patienterne er droppe ud, fordi de ikke føler behandlingen virker</t>
  </si>
  <si>
    <t>- Hvis missing data overvejende er i kontrolgruppen</t>
  </si>
  <si>
    <t>Hvis missing data er i kontrolgruppen, altså den gamle behandlingsform, får det også den nye behandling til at se bedre ud end den måske er.</t>
  </si>
  <si>
    <t>Mixed case scenario</t>
  </si>
  <si>
    <t>Alle manglende datapunkter i interventionsgruppen er failures</t>
  </si>
  <si>
    <t>Alle manglende datapunkter i kontrolgruppen er succeser</t>
  </si>
  <si>
    <t>- Patienterne i interventionsgruppen er droppet ud, fordi de ikke føler, behandlingen virker</t>
  </si>
  <si>
    <t>- Patienterne i kontrolgruppen er droppet ud, fordi de føler sig helbredt</t>
  </si>
  <si>
    <t>Dette er den mest konservative tilgang</t>
  </si>
  <si>
    <t>Det mindst gode scenarie, og det er nok ikke realistisk. Men det er det mest konservative scenarie. Risikoen for at man siger den nye er bedre, uden at være det, er mindst mulig.</t>
  </si>
  <si>
    <t>Hvis de to grupper ligger langt fra hinanden, vil man trække data tættere på hinanden</t>
  </si>
  <si>
    <t>Hvis de to grupper ligger tæt på hinanden, vil mixed case hive dem væk fra hinanden. (Den nye bliver dårligere og den gamle bliver bedre)</t>
  </si>
  <si>
    <t>Pensum</t>
  </si>
  <si>
    <t>Ikke pensum</t>
  </si>
  <si>
    <t>Last Observation Carried Forward
Baseline Observation Carried Forward</t>
  </si>
  <si>
    <t>Manglende data imputes vha. tidligere observationer</t>
  </si>
  <si>
    <r>
      <t>- Der sker ingen ændring over tid (vi antager, at H</t>
    </r>
    <r>
      <rPr>
        <vertAlign val="subscript"/>
        <sz val="11"/>
        <color theme="1"/>
        <rFont val="Calibri"/>
        <family val="2"/>
        <scheme val="minor"/>
      </rPr>
      <t>0</t>
    </r>
    <r>
      <rPr>
        <sz val="11"/>
        <color theme="1"/>
        <rFont val="Calibri"/>
        <family val="2"/>
        <scheme val="minor"/>
      </rPr>
      <t xml:space="preserve"> er sand)</t>
    </r>
  </si>
  <si>
    <t>Giver skævvridning af data når:</t>
  </si>
  <si>
    <t>- Vi forventer spontan forbedring (fx ved depression)</t>
  </si>
  <si>
    <t>- Vi forventer spontan forværring (fx ved demens)</t>
  </si>
  <si>
    <t>Patient 2: Vi mangler en followup, derfor tager vi den sidst målte data og trækker med ned. (det betyder vi antager at H0 er sand, fordi vi siger der ikke er en forskel)</t>
  </si>
  <si>
    <t>Patient 3: Her mangler vi både post-treatment og followup. Her antager vi virkelig at der ikke er nogen forskel.</t>
  </si>
  <si>
    <t>Mean Imputation</t>
  </si>
  <si>
    <t>Alle manglende datapunkter imputes med den respektive gruppes mean</t>
  </si>
  <si>
    <t>- Patienterne, der er droppet ud, er ligesom de resterende patienter (altså MCAR)</t>
  </si>
  <si>
    <t>Giver bias ved:</t>
  </si>
  <si>
    <t>- Ved MAR og MNAR (Altså, der er en grund til, at der mangler data</t>
  </si>
  <si>
    <r>
      <t>Overvej hvad der sker med konfidensintervallet:
Variansen ændrer sig. Hvis vi putter data ind som ligger på mean, varierer data mindre. Dermed indsnævrer vi konfidensintervallet. På den måde er der større risiko for at man forkaster H</t>
    </r>
    <r>
      <rPr>
        <i/>
        <vertAlign val="subscript"/>
        <sz val="11"/>
        <color theme="1"/>
        <rFont val="Calibri"/>
        <family val="2"/>
        <scheme val="minor"/>
      </rPr>
      <t>0</t>
    </r>
    <r>
      <rPr>
        <i/>
        <sz val="11"/>
        <color theme="1"/>
        <rFont val="Calibri"/>
        <family val="2"/>
        <scheme val="minor"/>
      </rPr>
      <t>.</t>
    </r>
  </si>
  <si>
    <t>Jump to reference</t>
  </si>
  <si>
    <r>
      <t xml:space="preserve">Alle manglende datapunkter imputes med </t>
    </r>
    <r>
      <rPr>
        <i/>
        <sz val="11"/>
        <color theme="1"/>
        <rFont val="Calibri"/>
        <family val="2"/>
        <scheme val="minor"/>
      </rPr>
      <t>kontrolgruppens</t>
    </r>
    <r>
      <rPr>
        <sz val="11"/>
        <color theme="1"/>
        <rFont val="Calibri"/>
        <family val="2"/>
        <scheme val="minor"/>
      </rPr>
      <t xml:space="preserve"> mean</t>
    </r>
  </si>
  <si>
    <t>- Patienterne, der er droppet ud, klarer sig i hvert fald ikke bedre end kontrolgruppen</t>
  </si>
  <si>
    <t>I hvilke tilfælde er dette for optimistisk ?</t>
  </si>
  <si>
    <r>
      <t xml:space="preserve">- Hvis den nye behandling er skadelig, </t>
    </r>
    <r>
      <rPr>
        <sz val="11"/>
        <color theme="1"/>
        <rFont val="Calibri"/>
        <family val="2"/>
      </rPr>
      <t>π</t>
    </r>
    <r>
      <rPr>
        <vertAlign val="subscript"/>
        <sz val="11"/>
        <color theme="1"/>
        <rFont val="Calibri"/>
        <family val="2"/>
      </rPr>
      <t xml:space="preserve">Ny </t>
    </r>
    <r>
      <rPr>
        <sz val="11"/>
        <color theme="1"/>
        <rFont val="Calibri"/>
        <family val="2"/>
      </rPr>
      <t>&lt; π</t>
    </r>
    <r>
      <rPr>
        <vertAlign val="subscript"/>
        <sz val="11"/>
        <color theme="1"/>
        <rFont val="Calibri"/>
        <family val="2"/>
      </rPr>
      <t>Kontrol</t>
    </r>
  </si>
  <si>
    <r>
      <t>Hvis den nye behandling er dårligere end kontrolgruppen, og man blot indfører kontrolgruppens mean, trækker man behandlingens mean ind mod kontrolgruppen. Det øger risikoen for at man laver en Type I fejl (man forkaster H</t>
    </r>
    <r>
      <rPr>
        <i/>
        <vertAlign val="subscript"/>
        <sz val="11"/>
        <color theme="1"/>
        <rFont val="Calibri"/>
        <family val="2"/>
        <scheme val="minor"/>
      </rPr>
      <t>0</t>
    </r>
    <r>
      <rPr>
        <i/>
        <sz val="11"/>
        <color theme="1"/>
        <rFont val="Calibri"/>
        <family val="2"/>
        <scheme val="minor"/>
      </rPr>
      <t xml:space="preserve"> selvom H</t>
    </r>
    <r>
      <rPr>
        <i/>
        <vertAlign val="subscript"/>
        <sz val="11"/>
        <color theme="1"/>
        <rFont val="Calibri"/>
        <family val="2"/>
        <scheme val="minor"/>
      </rPr>
      <t>1</t>
    </r>
    <r>
      <rPr>
        <i/>
        <sz val="11"/>
        <color theme="1"/>
        <rFont val="Calibri"/>
        <family val="2"/>
        <scheme val="minor"/>
      </rPr>
      <t xml:space="preserve"> ikke er bedre)</t>
    </r>
  </si>
  <si>
    <t>Tryk her for T5</t>
  </si>
  <si>
    <r>
      <t xml:space="preserve">1. Læg alle sandsynlighederne sammen indtil du rammer dit </t>
    </r>
    <r>
      <rPr>
        <sz val="11"/>
        <color theme="1"/>
        <rFont val="Calibri"/>
        <family val="2"/>
      </rPr>
      <t>α-niveau</t>
    </r>
    <r>
      <rPr>
        <sz val="11"/>
        <color theme="1"/>
        <rFont val="Calibri"/>
        <family val="2"/>
        <scheme val="minor"/>
      </rPr>
      <t xml:space="preserve"> </t>
    </r>
    <r>
      <rPr>
        <i/>
        <sz val="11"/>
        <color theme="1"/>
        <rFont val="Calibri"/>
        <family val="2"/>
        <scheme val="minor"/>
      </rPr>
      <t>(MarkerT5 og træk ned som før)</t>
    </r>
  </si>
  <si>
    <r>
      <t>Forskningsspørgsmål: Hvad er sandsynligheden for at trække to samples med en forskel i middelværdi på X ̅</t>
    </r>
    <r>
      <rPr>
        <u/>
        <vertAlign val="subscript"/>
        <sz val="11"/>
        <color rgb="FF00B0F0"/>
        <rFont val="Calibri"/>
        <family val="2"/>
        <scheme val="minor"/>
      </rPr>
      <t>Ctr</t>
    </r>
    <r>
      <rPr>
        <u/>
        <sz val="11"/>
        <color rgb="FF00B0F0"/>
        <rFont val="Calibri"/>
        <family val="2"/>
        <scheme val="minor"/>
      </rPr>
      <t>-X ̅</t>
    </r>
    <r>
      <rPr>
        <u/>
        <vertAlign val="subscript"/>
        <sz val="11"/>
        <color rgb="FF00B0F0"/>
        <rFont val="Calibri"/>
        <family val="2"/>
        <scheme val="minor"/>
      </rPr>
      <t>Lid</t>
    </r>
    <r>
      <rPr>
        <u/>
        <sz val="11"/>
        <color rgb="FF00B0F0"/>
        <rFont val="Calibri"/>
        <family val="2"/>
        <scheme val="minor"/>
      </rPr>
      <t xml:space="preserve"> eller med en mere ekstrem forskel under antagelse af nulhypotesen (μ</t>
    </r>
    <r>
      <rPr>
        <u/>
        <vertAlign val="subscript"/>
        <sz val="11"/>
        <color rgb="FF00B0F0"/>
        <rFont val="Calibri"/>
        <family val="2"/>
        <scheme val="minor"/>
      </rPr>
      <t>Ctr</t>
    </r>
    <r>
      <rPr>
        <u/>
        <sz val="11"/>
        <color rgb="FF00B0F0"/>
        <rFont val="Calibri"/>
        <family val="2"/>
        <scheme val="minor"/>
      </rPr>
      <t>-μ</t>
    </r>
    <r>
      <rPr>
        <u/>
        <vertAlign val="subscript"/>
        <sz val="11"/>
        <color rgb="FF00B0F0"/>
        <rFont val="Calibri"/>
        <family val="2"/>
        <scheme val="minor"/>
      </rPr>
      <t>Lid</t>
    </r>
    <r>
      <rPr>
        <u/>
        <sz val="11"/>
        <color rgb="FF00B0F0"/>
        <rFont val="Calibri"/>
        <family val="2"/>
        <scheme val="minor"/>
      </rPr>
      <t>=0)?</t>
    </r>
  </si>
  <si>
    <t>Aflæs δ i Tabel  E.5</t>
  </si>
  <si>
    <t>Start her:</t>
  </si>
  <si>
    <t>Dette er forsiden af hjælpearket. Det er her du starter hver gang du har en opgave at løse.</t>
  </si>
  <si>
    <t>2. Tryk på linket for at komme til den rette side</t>
  </si>
  <si>
    <t>σ ukendt</t>
  </si>
  <si>
    <t>Skala</t>
  </si>
  <si>
    <t>Hvis du er i tvivl om hvordan du griber en test an, åben fanen og følg instruktionen. På fanen vil der også være billeder som uddyber STEPS.</t>
  </si>
  <si>
    <t>- Arket er designet sådan, at du aldrig skal klikke på faneblade for at komme omkring. Der er et link til indholdsfortegnelsen øverst på alle sider.</t>
  </si>
  <si>
    <t>- I hjørnet af nogle celler finder du røde markeringer som disse:</t>
  </si>
  <si>
    <t>Hvis noten ikke er læsbar, justér størrelsen så den passer:</t>
  </si>
  <si>
    <t>Marker felt -&gt; Tryk på fanen "gennemse" -&gt; Noter -&gt; Rediger noten</t>
  </si>
  <si>
    <r>
      <t xml:space="preserve">1. Brug </t>
    </r>
    <r>
      <rPr>
        <b/>
        <sz val="11"/>
        <color theme="1"/>
        <rFont val="Calibri"/>
        <family val="2"/>
        <scheme val="minor"/>
      </rPr>
      <t>tabellen</t>
    </r>
    <r>
      <rPr>
        <sz val="11"/>
        <color theme="1"/>
        <rFont val="Calibri"/>
        <family val="2"/>
        <scheme val="minor"/>
      </rPr>
      <t xml:space="preserve"> og </t>
    </r>
    <r>
      <rPr>
        <b/>
        <sz val="11"/>
        <color theme="1"/>
        <rFont val="Calibri"/>
        <family val="2"/>
        <scheme val="minor"/>
      </rPr>
      <t>indholdsfortegnelsen</t>
    </r>
    <r>
      <rPr>
        <sz val="11"/>
        <color theme="1"/>
        <rFont val="Calibri"/>
        <family val="2"/>
        <scheme val="minor"/>
      </rPr>
      <t xml:space="preserve"> til at finde ud af hvad du skal bruge</t>
    </r>
  </si>
  <si>
    <t>Dette er en opslagsside taget fra Howell appendix B</t>
  </si>
  <si>
    <t>Dette er en opslagsside med de relevante tabeller fra Howell</t>
  </si>
  <si>
    <r>
      <t xml:space="preserve">De steder i arket som automatisk giver en kritisk t-værdi, tager ikke data fra disse tabeller, men i stedet fra excels egne tabeller. Det betyder at den slår op direkte på </t>
    </r>
    <r>
      <rPr>
        <i/>
        <sz val="11"/>
        <color theme="1"/>
        <rFont val="Calibri"/>
        <family val="2"/>
        <scheme val="minor"/>
      </rPr>
      <t>df</t>
    </r>
    <r>
      <rPr>
        <sz val="11"/>
        <color theme="1"/>
        <rFont val="Calibri"/>
        <family val="2"/>
        <scheme val="minor"/>
      </rPr>
      <t xml:space="preserve"> - også selvom de ikke fremgår i Howells tabel. Dette kan give en "misvisning" (mere præcis) end hvad der fremgår af et evt. svarark. Til eksamen skal du gøre opmærksom på at du har brugt excel i stedet for tabellen, eller simpelthen anvend tabellen :)</t>
    </r>
  </si>
  <si>
    <t>1. Start med at indskrive dine datapunkter i den gule kolonne (B)</t>
  </si>
  <si>
    <t>- På fanen "hjem" trykker du på "sortér og filtrer</t>
  </si>
  <si>
    <t>- Vælg "sorter med største først</t>
  </si>
  <si>
    <t>- Ved advarslen, vælg "fortsæt med den aktuelle markering"</t>
  </si>
  <si>
    <t>2. Vælg celle C1 og træk i den grønne firkant. Træk indtil det passer med antal datapunkter</t>
  </si>
  <si>
    <t>3. Gør det samme for celle D1</t>
  </si>
  <si>
    <t>4. Du kan nu aflæse diskriptiv statistik for dit sample/datapunkter</t>
  </si>
  <si>
    <t>(5.) Indskriv data for populationen hvis du har data</t>
  </si>
  <si>
    <t>- Median og kvartiler aflæses nemt ved at bruge nummereringen til venstre</t>
  </si>
  <si>
    <t>Start her</t>
  </si>
  <si>
    <t>1. Start med at indskrive dine data under STEP 1</t>
  </si>
  <si>
    <t>- Hvis der er noget data du mangler, kan "diskriptiv statistik" måske bruges til at finde det?</t>
  </si>
  <si>
    <t>Til højre ses eksempel på forskningsspørgsmål, hypotese og konklusion</t>
  </si>
  <si>
    <r>
      <t xml:space="preserve">"STEPS" fører dig igennem proceduren for til at finde </t>
    </r>
    <r>
      <rPr>
        <i/>
        <sz val="11"/>
        <color theme="1"/>
        <rFont val="Calibri"/>
        <family val="2"/>
        <scheme val="minor"/>
      </rPr>
      <t>p</t>
    </r>
  </si>
  <si>
    <t>Til højre ses eksempel på forskningsspørgsmål, hypoteser og konklusion</t>
  </si>
  <si>
    <t>1. Start med at indskrive de data du kender under STEP 1</t>
  </si>
  <si>
    <t>- Skal du udregne noget, kan "diskriptiv statistik" måske hjælpe</t>
  </si>
  <si>
    <t>- Data indsættes løbende som du får brug for dem</t>
  </si>
  <si>
    <r>
      <t xml:space="preserve">STEPS tager dig igennem processen for at finde </t>
    </r>
    <r>
      <rPr>
        <i/>
        <sz val="11"/>
        <color theme="1"/>
        <rFont val="Calibri"/>
        <family val="2"/>
        <scheme val="minor"/>
      </rPr>
      <t>p</t>
    </r>
  </si>
  <si>
    <t>Opmærksom på noten "modificeret t-test" (ved siden af overskriften</t>
  </si>
  <si>
    <t>Til højre ses et eksempel på forskningsspørgsmål, hypotese og konklusion</t>
  </si>
  <si>
    <r>
      <t xml:space="preserve">STEPS leder dig igennem processen for at finde </t>
    </r>
    <r>
      <rPr>
        <i/>
        <sz val="11"/>
        <color theme="1"/>
        <rFont val="Calibri"/>
        <family val="2"/>
        <scheme val="minor"/>
      </rPr>
      <t>p</t>
    </r>
  </si>
  <si>
    <t>1. Start med at indskrive dine data ved STEP 1</t>
  </si>
  <si>
    <r>
      <t>X</t>
    </r>
    <r>
      <rPr>
        <vertAlign val="subscript"/>
        <sz val="11"/>
        <color theme="1"/>
        <rFont val="Calibri"/>
        <family val="2"/>
        <scheme val="minor"/>
      </rPr>
      <t>Case</t>
    </r>
    <r>
      <rPr>
        <sz val="11"/>
        <color theme="1"/>
        <rFont val="Calibri"/>
        <family val="2"/>
        <scheme val="minor"/>
      </rPr>
      <t>:</t>
    </r>
  </si>
  <si>
    <t>- Fordi det er single-case, bliver mange data det faktisk målte for casen (da vi ikke kan lave gennemsnit for én måling)</t>
  </si>
  <si>
    <t>Laves ud fra CASE og CONTROL</t>
  </si>
  <si>
    <r>
      <t xml:space="preserve">STEPS fører dig igennem processen for at finde </t>
    </r>
    <r>
      <rPr>
        <i/>
        <sz val="11"/>
        <color theme="1"/>
        <rFont val="Calibri"/>
        <family val="2"/>
        <scheme val="minor"/>
      </rPr>
      <t>p</t>
    </r>
  </si>
  <si>
    <t>1. Start med at indsætte dine data under STEP 1</t>
  </si>
  <si>
    <t>- Data indsættes i STEPs efterhånden som de skal bruges</t>
  </si>
  <si>
    <t>p (højresidet, twotailed) =</t>
  </si>
  <si>
    <t>p (venstresidet, twotailed) =</t>
  </si>
  <si>
    <t>Til højre ses to tabeller som viser processen med at finde differencescorer. Nedenunder er et eksempel på forskningsspørgsmål, hypotese og konklusion</t>
  </si>
  <si>
    <t>Der arbejdes ud fra to datasæt "Baseline" og "End Of Treatment"</t>
  </si>
  <si>
    <t>1. Hvis du har et datasæt, tryk på linket "Indtast dit eget datasæt her"</t>
  </si>
  <si>
    <t>Indtastning af data</t>
  </si>
  <si>
    <t>1. Skriv datapunkter under hhv. "baseline" og "EOT"</t>
  </si>
  <si>
    <t>- Arket regner selv differencescoren ud</t>
  </si>
  <si>
    <t>2. Slet overflødige "0" fra kolonnen "difference"</t>
  </si>
  <si>
    <r>
      <t xml:space="preserve">- Det er vigtigt at </t>
    </r>
    <r>
      <rPr>
        <i/>
        <sz val="11"/>
        <color theme="1"/>
        <rFont val="Calibri"/>
        <family val="2"/>
        <scheme val="minor"/>
      </rPr>
      <t>n</t>
    </r>
    <r>
      <rPr>
        <sz val="11"/>
        <color theme="1"/>
        <rFont val="Calibri"/>
        <family val="2"/>
        <scheme val="minor"/>
      </rPr>
      <t xml:space="preserve"> for de tre kolonner bliver det samme</t>
    </r>
  </si>
  <si>
    <t>- Du sletter nemmest ved at markere det første 0, og trykke CTRL+SHIFT+PIL NED. Det burde markere dem alle på én gang.</t>
  </si>
  <si>
    <t>Hvis ikke du har standardafvigelsen</t>
  </si>
  <si>
    <t>- Gå til kolonne AK-AP og træk formlen ned så det matcher dit datasæt</t>
  </si>
  <si>
    <t>- Dette udregner standardafvigelsen automatisk for dig</t>
  </si>
  <si>
    <t>I mellem udregningerne og data, ses eksempel på forskningsspørgsmål, hypoteser og forklarende grafer</t>
  </si>
  <si>
    <t>STEPS leder dig igennem processen til at finde post-hoc-power for et studie</t>
  </si>
  <si>
    <r>
      <t xml:space="preserve">- </t>
    </r>
    <r>
      <rPr>
        <sz val="11"/>
        <color theme="1"/>
        <rFont val="Calibri"/>
        <family val="2"/>
      </rPr>
      <t>π</t>
    </r>
    <r>
      <rPr>
        <vertAlign val="subscript"/>
        <sz val="11"/>
        <color theme="1"/>
        <rFont val="Calibri"/>
        <family val="2"/>
      </rPr>
      <t>0</t>
    </r>
    <r>
      <rPr>
        <sz val="11"/>
        <color theme="1"/>
        <rFont val="Calibri"/>
        <family val="2"/>
      </rPr>
      <t xml:space="preserve"> og π</t>
    </r>
    <r>
      <rPr>
        <vertAlign val="subscript"/>
        <sz val="11"/>
        <color theme="1"/>
        <rFont val="Calibri"/>
        <family val="2"/>
      </rPr>
      <t>1</t>
    </r>
    <r>
      <rPr>
        <sz val="11"/>
        <color theme="1"/>
        <rFont val="Calibri"/>
        <family val="2"/>
      </rPr>
      <t xml:space="preserve"> er succeschancen jf. H</t>
    </r>
    <r>
      <rPr>
        <vertAlign val="subscript"/>
        <sz val="11"/>
        <color theme="1"/>
        <rFont val="Calibri"/>
        <family val="2"/>
      </rPr>
      <t>0</t>
    </r>
    <r>
      <rPr>
        <sz val="11"/>
        <color theme="1"/>
        <rFont val="Calibri"/>
        <family val="2"/>
      </rPr>
      <t xml:space="preserve"> og H</t>
    </r>
    <r>
      <rPr>
        <vertAlign val="subscript"/>
        <sz val="11"/>
        <color theme="1"/>
        <rFont val="Calibri"/>
        <family val="2"/>
      </rPr>
      <t>1</t>
    </r>
  </si>
  <si>
    <t>Ad. STEP 2:</t>
  </si>
  <si>
    <r>
      <t xml:space="preserve">Det er vigtigt at du IKKE trækker længere ned end det markerede (dit </t>
    </r>
    <r>
      <rPr>
        <i/>
        <sz val="11"/>
        <color theme="1"/>
        <rFont val="Calibri"/>
        <family val="2"/>
        <scheme val="minor"/>
      </rPr>
      <t>n</t>
    </r>
    <r>
      <rPr>
        <sz val="11"/>
        <color theme="1"/>
        <rFont val="Calibri"/>
        <family val="2"/>
        <scheme val="minor"/>
      </rPr>
      <t>)</t>
    </r>
  </si>
  <si>
    <t>Ad. STEP 3:</t>
  </si>
  <si>
    <t>- Her ses hvordan arket selv markerer hvor den kritiske værdi er (der hvor grøn bliver til gul)</t>
  </si>
  <si>
    <r>
      <t>HUSK at notere X</t>
    </r>
    <r>
      <rPr>
        <vertAlign val="subscript"/>
        <sz val="11"/>
        <color theme="1"/>
        <rFont val="Calibri"/>
        <family val="2"/>
        <scheme val="minor"/>
      </rPr>
      <t>kritisk</t>
    </r>
    <r>
      <rPr>
        <sz val="11"/>
        <color theme="1"/>
        <rFont val="Calibri"/>
        <family val="2"/>
        <scheme val="minor"/>
      </rPr>
      <t xml:space="preserve"> i feltet</t>
    </r>
  </si>
  <si>
    <t>- Aflæs power ud fra den gulmarkerede (kritiske værdi)</t>
  </si>
  <si>
    <r>
      <t xml:space="preserve">Skal du </t>
    </r>
    <r>
      <rPr>
        <b/>
        <u/>
        <sz val="11"/>
        <color rgb="FFFF0000"/>
        <rFont val="Calibri"/>
        <family val="2"/>
        <scheme val="minor"/>
      </rPr>
      <t>ikke</t>
    </r>
    <r>
      <rPr>
        <b/>
        <sz val="11"/>
        <color rgb="FFFF0000"/>
        <rFont val="Calibri"/>
        <family val="2"/>
        <scheme val="minor"/>
      </rPr>
      <t xml:space="preserve"> arbejde med power, er du det forkerte sted!</t>
    </r>
  </si>
  <si>
    <r>
      <t xml:space="preserve">Skal du arbejde </t>
    </r>
    <r>
      <rPr>
        <b/>
        <u/>
        <sz val="11"/>
        <color rgb="FFFF0000"/>
        <rFont val="Calibri"/>
        <family val="2"/>
        <scheme val="minor"/>
      </rPr>
      <t>med power?</t>
    </r>
    <r>
      <rPr>
        <b/>
        <sz val="11"/>
        <color rgb="FFFF0000"/>
        <rFont val="Calibri"/>
        <family val="2"/>
        <scheme val="minor"/>
      </rPr>
      <t xml:space="preserve"> Så er du det forkerte sted!</t>
    </r>
  </si>
  <si>
    <r>
      <t xml:space="preserve">STEPs fører dig igennem processen til at finde </t>
    </r>
    <r>
      <rPr>
        <i/>
        <sz val="11"/>
        <color theme="1"/>
        <rFont val="Calibri"/>
        <family val="2"/>
        <scheme val="minor"/>
      </rPr>
      <t>p</t>
    </r>
    <r>
      <rPr>
        <sz val="11"/>
        <color theme="1"/>
        <rFont val="Calibri"/>
        <family val="2"/>
        <scheme val="minor"/>
      </rPr>
      <t xml:space="preserve"> for dit studie. Så du kan afgøre om der er en statistisk signifikant forskel</t>
    </r>
  </si>
  <si>
    <t>I midten ses eksempel på forskningsspørgsmål, hypoteser og forklarende tabeller og konklusion</t>
  </si>
  <si>
    <t>1. Start med at indskrive dine data i STEP 1</t>
  </si>
  <si>
    <t>Antal Succeser (x)</t>
  </si>
  <si>
    <t>Sandsynligheden for dét antal Succeser</t>
  </si>
  <si>
    <t>Sandsynligheden for det antal Succeser eller flere (p)</t>
  </si>
  <si>
    <t>Antal (Succeser):</t>
  </si>
  <si>
    <t>STEP 2: Bestem sandsynligheden for X=0, …, N Succeser</t>
  </si>
  <si>
    <t>1. Marker celle S5 og træk ned i højre hjørne indtil du rammer dit N (aflæst - grøn- under "antal Succeser")</t>
  </si>
  <si>
    <t>2. Aflæs kritisk antal Succeser (Rejection zone)
Arket markerer selv (grøn) når p &gt; α</t>
  </si>
  <si>
    <t>STEP 5: Er antal Succeser inden for rejection zone?</t>
  </si>
  <si>
    <t>Aflæses i kolonne "S" ud fra det observerede antal Succeser</t>
  </si>
  <si>
    <t>- Cellen "antal (succeser)" kan bruges hvis du kun skal vide sandsynligheden for et specifikt antal (normalt skal vi bruge et antal "eller flere"). Dette aflæses nederst i rammen</t>
  </si>
  <si>
    <t>Ad STEP 2:</t>
  </si>
  <si>
    <r>
      <t>- Det er vigtigt at du ikke trækker den længere ned end det markerede (</t>
    </r>
    <r>
      <rPr>
        <i/>
        <sz val="11"/>
        <color theme="1"/>
        <rFont val="Calibri"/>
        <family val="2"/>
        <scheme val="minor"/>
      </rPr>
      <t>n</t>
    </r>
    <r>
      <rPr>
        <sz val="11"/>
        <color theme="1"/>
        <rFont val="Calibri"/>
        <family val="2"/>
        <scheme val="minor"/>
      </rPr>
      <t>)</t>
    </r>
  </si>
  <si>
    <t>Ad STEP 3:</t>
  </si>
  <si>
    <t>- Den kritiske værdi (rejection zone), aflæses der hvor grøn bliver til gul</t>
  </si>
  <si>
    <r>
      <rPr>
        <i/>
        <u/>
        <sz val="11"/>
        <color theme="1"/>
        <rFont val="Calibri"/>
        <family val="2"/>
        <scheme val="minor"/>
      </rPr>
      <t>Beslutningsregel</t>
    </r>
    <r>
      <rPr>
        <sz val="11"/>
        <color theme="1"/>
        <rFont val="Calibri"/>
        <family val="2"/>
        <scheme val="minor"/>
      </rPr>
      <t>:
Er det observerede antal Succeser inden for "rejection zone"?</t>
    </r>
  </si>
  <si>
    <t>Denne test har vi kun lært at lave gennem SPSS</t>
  </si>
  <si>
    <t>Independent samples tager udgangspunkt i to datasæt; "Control" og "Treatment"</t>
  </si>
  <si>
    <t>I midten ses en forklaring på hvad der gør samples independent. Derudover ses eksempel på forskningsspørgsmål, hypoteser og konklusion</t>
  </si>
  <si>
    <t>STEPS fører dig igennem processen til at finde ud af om der er signifikant forskel på de to samples, cohen's d og konfidensinterval</t>
  </si>
  <si>
    <t>- Hvis ikke du har data, kan du indskrive dine datasæt under "indtast dit eget datasæt her"</t>
  </si>
  <si>
    <t>- Marker AJ-AM og træk ned i den grønne firkant, indtil det matcher med dit datasæt. HUSK der ikke behøver at være samme antal i begge samples</t>
  </si>
  <si>
    <t>- Hvis du har data, indtaster du det bare oveni de celler hvor der står #DIVISION/0!</t>
  </si>
  <si>
    <t xml:space="preserve">OBS: Skal du i virkeligheden bruge Fishers exact test? </t>
  </si>
  <si>
    <r>
      <t>Chi</t>
    </r>
    <r>
      <rPr>
        <b/>
        <vertAlign val="superscript"/>
        <sz val="11"/>
        <color theme="1"/>
        <rFont val="Calibri"/>
        <family val="2"/>
        <scheme val="minor"/>
      </rPr>
      <t>2</t>
    </r>
  </si>
  <si>
    <t>1. Udfyld skemaet under STEP 1.</t>
  </si>
  <si>
    <t>- Arket regner selv ned til STEP 4</t>
  </si>
  <si>
    <t>- Det kan hjælpe dig til at holde overblik, hvis du udfylder række og kolonnebenævnelserne også</t>
  </si>
  <si>
    <t>Fishers</t>
  </si>
  <si>
    <t>Det som står under Fishers test, er ikke færdigt. Løs kun via SPSS!</t>
  </si>
  <si>
    <t>Vi har kun lært at lave gennem SPSS</t>
  </si>
  <si>
    <t>1. Indskriv data i skemaet og tildel rang</t>
  </si>
  <si>
    <t>Denne test er manuel og næsten ikke automatiseret</t>
  </si>
  <si>
    <t>Til højre for tabellerne ses eksempler på hvordan skemaerne kan se ud</t>
  </si>
  <si>
    <t>Du kan udvide cellerne, hvis benævnelserne er for lange til at stå på den lille plads som er til rådighed</t>
  </si>
  <si>
    <t>Det letteste er nok bare at udfylde skemaet slavisk :)</t>
  </si>
  <si>
    <r>
      <rPr>
        <u/>
        <sz val="11"/>
        <color theme="4"/>
        <rFont val="Calibri"/>
        <family val="2"/>
        <scheme val="minor"/>
      </rPr>
      <t>General rule</t>
    </r>
    <r>
      <rPr>
        <u/>
        <sz val="11"/>
        <color theme="1"/>
        <rFont val="Calibri"/>
        <family val="2"/>
        <scheme val="minor"/>
      </rPr>
      <t>:</t>
    </r>
    <r>
      <rPr>
        <sz val="11"/>
        <color theme="1"/>
        <rFont val="Calibri"/>
        <family val="2"/>
        <scheme val="minor"/>
      </rPr>
      <t xml:space="preserve"> The probability that </t>
    </r>
    <r>
      <rPr>
        <i/>
        <sz val="11"/>
        <color theme="1"/>
        <rFont val="Calibri"/>
        <family val="2"/>
        <scheme val="minor"/>
      </rPr>
      <t>A</t>
    </r>
    <r>
      <rPr>
        <sz val="11"/>
        <color theme="1"/>
        <rFont val="Calibri"/>
        <family val="2"/>
        <scheme val="minor"/>
      </rPr>
      <t xml:space="preserve"> </t>
    </r>
    <r>
      <rPr>
        <b/>
        <sz val="11"/>
        <color theme="1"/>
        <rFont val="Calibri"/>
        <family val="2"/>
        <scheme val="minor"/>
      </rPr>
      <t>OR</t>
    </r>
    <r>
      <rPr>
        <sz val="11"/>
        <color theme="1"/>
        <rFont val="Calibri"/>
        <family val="2"/>
        <scheme val="minor"/>
      </rPr>
      <t xml:space="preserve"> </t>
    </r>
    <r>
      <rPr>
        <i/>
        <sz val="11"/>
        <color theme="1"/>
        <rFont val="Calibri"/>
        <family val="2"/>
        <scheme val="minor"/>
      </rPr>
      <t>B</t>
    </r>
    <r>
      <rPr>
        <sz val="11"/>
        <color theme="1"/>
        <rFont val="Calibri"/>
        <family val="2"/>
        <scheme val="minor"/>
      </rPr>
      <t xml:space="preserve"> occurs is the </t>
    </r>
    <r>
      <rPr>
        <b/>
        <sz val="11"/>
        <color theme="1"/>
        <rFont val="Calibri"/>
        <family val="2"/>
        <scheme val="minor"/>
      </rPr>
      <t>SUM</t>
    </r>
    <r>
      <rPr>
        <sz val="11"/>
        <color theme="1"/>
        <rFont val="Calibri"/>
        <family val="2"/>
        <scheme val="minor"/>
      </rPr>
      <t xml:space="preserve"> of the individual probabilities minus the probability of </t>
    </r>
    <r>
      <rPr>
        <u/>
        <sz val="11"/>
        <color theme="1"/>
        <rFont val="Calibri"/>
        <family val="2"/>
        <scheme val="minor"/>
      </rPr>
      <t>both</t>
    </r>
    <r>
      <rPr>
        <sz val="11"/>
        <color theme="1"/>
        <rFont val="Calibri"/>
        <family val="2"/>
        <scheme val="minor"/>
      </rPr>
      <t xml:space="preserve"> events combined</t>
    </r>
  </si>
  <si>
    <r>
      <rPr>
        <u/>
        <sz val="11"/>
        <color theme="4"/>
        <rFont val="Calibri"/>
        <family val="2"/>
        <scheme val="minor"/>
      </rPr>
      <t>General rule</t>
    </r>
    <r>
      <rPr>
        <u/>
        <sz val="11"/>
        <color theme="1"/>
        <rFont val="Calibri"/>
        <family val="2"/>
        <scheme val="minor"/>
      </rPr>
      <t>:</t>
    </r>
    <r>
      <rPr>
        <sz val="11"/>
        <color theme="1"/>
        <rFont val="Calibri"/>
        <family val="2"/>
        <scheme val="minor"/>
      </rPr>
      <t xml:space="preserve"> The probability of the joint occurrence of two or more independent events is the product of their individual probabilities.</t>
    </r>
  </si>
  <si>
    <t>Fra øvelsesopgaver om probability</t>
  </si>
  <si>
    <t>Hvis du har mindre end 4, skriv da 1 ud for dem du ikke har</t>
  </si>
  <si>
    <t>Probability handler mest om at vælge den rette lov. Lovene er her underbygget med eksempler. Yderst til højre er et eksempel fra øvelsesopgaverne, som kombinerer begge regler.</t>
  </si>
  <si>
    <t>1. Under hver lov er der mulighed for at indtaste sandsynligheder for hvert udfald</t>
  </si>
  <si>
    <t>Der er en stor risiko for at de formler som er forberedt, ikke passer det scenarie du har med. I det tilfælde kan du lave dine egne, eller brug en lommeregner.</t>
  </si>
  <si>
    <t>1. Start med at vælge den test du arbejder med i tabellen</t>
  </si>
  <si>
    <t>Her har du mulighed for at lave de mest gængse udregninger inden for power. Der er ikke én rækkefølge det gøres i (som ved de normale tests). Derfor er dette ark bygget op over eksempler på spørgsmål vi har arbejdet med i undervisningen. Der er spørgsmål som dækker brugen af alle formlerne.</t>
  </si>
  <si>
    <t>2. Find det spørgsmål som minder mest om det du skal besvare</t>
  </si>
  <si>
    <t>- Eller find det spørgsmål som anvender den formel du ønsker at bruge</t>
  </si>
  <si>
    <t>HUSK: Arket fører selv data med videre fra spørgsmål til spørgsmål (inden for den enkelte test). Du kan altid vælge at skrive data direkte ind i cellen i spørgsmålets ramme</t>
  </si>
  <si>
    <t>Ingen udregninger, slides suppleret med noter</t>
  </si>
  <si>
    <t>Ingen udregninger. Kun slides suppleret med noter.</t>
  </si>
  <si>
    <t>Power - hvad påvirker?</t>
  </si>
  <si>
    <t>Diskriptive</t>
  </si>
  <si>
    <t>Median, range</t>
  </si>
  <si>
    <t>Boxplot</t>
  </si>
  <si>
    <t>Middelværdi og standardafvigelse</t>
  </si>
  <si>
    <t>Meanplot</t>
  </si>
  <si>
    <t>LEK 2</t>
  </si>
  <si>
    <t>Histogram</t>
  </si>
  <si>
    <t>LEK 3</t>
  </si>
  <si>
    <t>LEK 4</t>
  </si>
  <si>
    <t>One sample z- &amp; t-test</t>
  </si>
  <si>
    <t>LEK 5</t>
  </si>
  <si>
    <r>
      <t xml:space="preserve">Paired samples </t>
    </r>
    <r>
      <rPr>
        <b/>
        <i/>
        <sz val="11"/>
        <color theme="1"/>
        <rFont val="Calibri"/>
        <family val="2"/>
        <scheme val="minor"/>
      </rPr>
      <t>t</t>
    </r>
    <r>
      <rPr>
        <b/>
        <sz val="11"/>
        <color theme="1"/>
        <rFont val="Calibri"/>
        <family val="2"/>
        <scheme val="minor"/>
      </rPr>
      <t>-test
(compute difference scores)</t>
    </r>
  </si>
  <si>
    <r>
      <t xml:space="preserve">Paired samples </t>
    </r>
    <r>
      <rPr>
        <b/>
        <i/>
        <sz val="11"/>
        <color theme="1"/>
        <rFont val="Calibri"/>
        <family val="2"/>
        <scheme val="minor"/>
      </rPr>
      <t>t</t>
    </r>
    <r>
      <rPr>
        <b/>
        <sz val="11"/>
        <color theme="1"/>
        <rFont val="Calibri"/>
        <family val="2"/>
        <scheme val="minor"/>
      </rPr>
      <t>-test
(alternativ metode)</t>
    </r>
  </si>
  <si>
    <t>One-tailed paired samples t-test</t>
  </si>
  <si>
    <t>LEK 6</t>
  </si>
  <si>
    <r>
      <t xml:space="preserve">Independent samples </t>
    </r>
    <r>
      <rPr>
        <b/>
        <i/>
        <sz val="16"/>
        <color theme="1"/>
        <rFont val="Calibri"/>
        <family val="2"/>
        <scheme val="minor"/>
      </rPr>
      <t>t</t>
    </r>
    <r>
      <rPr>
        <b/>
        <sz val="16"/>
        <color theme="1"/>
        <rFont val="Calibri"/>
        <family val="2"/>
        <scheme val="minor"/>
      </rPr>
      <t xml:space="preserve"> test</t>
    </r>
  </si>
  <si>
    <t>Konfidensinterval for forskel på to middelværdier</t>
  </si>
  <si>
    <t>På statistik 1 antager vi altid homogenitet af varians!</t>
  </si>
  <si>
    <t>Binominal test</t>
  </si>
  <si>
    <t>LEK9</t>
  </si>
  <si>
    <t>LEK 10</t>
  </si>
  <si>
    <r>
      <t>Chi</t>
    </r>
    <r>
      <rPr>
        <b/>
        <vertAlign val="superscript"/>
        <sz val="16"/>
        <color theme="1"/>
        <rFont val="Calibri"/>
        <family val="2"/>
        <scheme val="minor"/>
      </rPr>
      <t>2</t>
    </r>
    <r>
      <rPr>
        <b/>
        <sz val="16"/>
        <color theme="1"/>
        <rFont val="Calibri"/>
        <family val="2"/>
        <scheme val="minor"/>
      </rPr>
      <t xml:space="preserve"> test af 2x2 contingency table</t>
    </r>
  </si>
  <si>
    <r>
      <t>Chi</t>
    </r>
    <r>
      <rPr>
        <b/>
        <vertAlign val="superscript"/>
        <sz val="12"/>
        <color theme="1"/>
        <rFont val="Calibri"/>
        <family val="2"/>
        <scheme val="minor"/>
      </rPr>
      <t>2</t>
    </r>
    <r>
      <rPr>
        <b/>
        <sz val="12"/>
        <color theme="1"/>
        <rFont val="Calibri"/>
        <family val="2"/>
        <scheme val="minor"/>
      </rPr>
      <t xml:space="preserve"> test af 2x2 contingency table (alternativ)</t>
    </r>
  </si>
  <si>
    <t>Wilcoxon-Mann-Whitney test</t>
  </si>
  <si>
    <t>LEK 11</t>
  </si>
  <si>
    <r>
      <t xml:space="preserve">Wilcoxon-Mann-Whitney test
Mann-Whitney </t>
    </r>
    <r>
      <rPr>
        <b/>
        <i/>
        <sz val="12"/>
        <color theme="1"/>
        <rFont val="Calibri"/>
        <family val="2"/>
        <scheme val="minor"/>
      </rPr>
      <t>U</t>
    </r>
    <r>
      <rPr>
        <b/>
        <sz val="12"/>
        <color theme="1"/>
        <rFont val="Calibri"/>
        <family val="2"/>
        <scheme val="minor"/>
      </rPr>
      <t xml:space="preserve"> test (ikke pensum)</t>
    </r>
  </si>
  <si>
    <t>Wilcoxon Matched-pairs signed-ranks test</t>
  </si>
  <si>
    <t>I hvilke tests er power relevant?</t>
  </si>
  <si>
    <t>I hvilke tests kan vi behandle missing data?</t>
  </si>
  <si>
    <t>Diskriptiv statistik</t>
  </si>
  <si>
    <t>Konfidensinterval for difference score</t>
  </si>
  <si>
    <t>Paired samples t-score</t>
  </si>
  <si>
    <r>
      <t>Chi</t>
    </r>
    <r>
      <rPr>
        <u/>
        <vertAlign val="superscript"/>
        <sz val="11"/>
        <color theme="10"/>
        <rFont val="Calibri"/>
        <family val="2"/>
        <scheme val="minor"/>
      </rPr>
      <t>2</t>
    </r>
    <r>
      <rPr>
        <u/>
        <sz val="11"/>
        <color theme="10"/>
        <rFont val="Calibri"/>
        <family val="2"/>
        <scheme val="minor"/>
      </rPr>
      <t xml:space="preserve"> test</t>
    </r>
  </si>
  <si>
    <r>
      <t>Fishers exact test
(Chi</t>
    </r>
    <r>
      <rPr>
        <u/>
        <vertAlign val="superscript"/>
        <sz val="11"/>
        <color theme="10"/>
        <rFont val="Calibri"/>
        <family val="2"/>
        <scheme val="minor"/>
      </rPr>
      <t>2</t>
    </r>
    <r>
      <rPr>
        <u/>
        <sz val="11"/>
        <color theme="10"/>
        <rFont val="Calibri"/>
        <family val="2"/>
        <scheme val="minor"/>
      </rPr>
      <t>)</t>
    </r>
  </si>
  <si>
    <t>Alle SPSS-vejledninger som er blevet gennemgået i forelæsningerne</t>
  </si>
  <si>
    <t>SPSS Vejledning</t>
  </si>
  <si>
    <t>SPSS Vejledning (alternativ)</t>
  </si>
  <si>
    <t>SPSS Vejledning (one tailed)</t>
  </si>
  <si>
    <t>Det er ikke alle vejledninger som der henvises til fra de andre ark. Er du i tvivl om hvilken vejledning du skal bruge, kan du finde inspiration i oversigten øverst</t>
  </si>
  <si>
    <t>- Median og range (LEK 2)</t>
  </si>
  <si>
    <t>- Boxplot (LEK 2)</t>
  </si>
  <si>
    <t>- Middelværdi og standardafvigelse (LEK 2)</t>
  </si>
  <si>
    <t>- Meanplot (LEK 2)</t>
  </si>
  <si>
    <t>- Histogram (LEK 3)</t>
  </si>
  <si>
    <t>One sample z- &amp; t-test (LEK 4)</t>
  </si>
  <si>
    <t>Paired samples t-test (compute difference score) (LEK 5)</t>
  </si>
  <si>
    <t>Paired samples t-test (alternativ metode) (LEK 5)</t>
  </si>
  <si>
    <t>Konfidensinterval for differencescorer (paired-samples t-test) (LEK 5)</t>
  </si>
  <si>
    <t>One-tailed paired samples t test (LEK 5)</t>
  </si>
  <si>
    <t>Independent samples t test (LEK 6)</t>
  </si>
  <si>
    <t>Konfidensinterval for forskel på to middelværdier (LEK 6)</t>
  </si>
  <si>
    <t>Binominal test (LEK 9)</t>
  </si>
  <si>
    <t>Chi2 test af 2x2 contingency table (LEK 10)</t>
  </si>
  <si>
    <t>Chi2 test af 2x2 contingency table (alternativ) (LEK 10)</t>
  </si>
  <si>
    <t>Fishers exact test (LEK 10)</t>
  </si>
  <si>
    <t>Wilcoxon-Mann-Whitney test (+ Mann-Whitney U test (ikke pensum)) (LEK 11)</t>
  </si>
  <si>
    <t>Wilcoxon Matched-pairs signed-ranks test (LEK 11)</t>
  </si>
  <si>
    <t>NOTE</t>
  </si>
  <si>
    <t>Data føres automatisk med ned igennem de forskellige STEPS. Ændrer dine data sig (du får en ny opgave), kan du altid skrive den nye data direkte ind i feltet som ellers regner det ud.</t>
  </si>
  <si>
    <t>Glossary</t>
  </si>
  <si>
    <t>Glossary fra Howell. Her er blandt andet definitionen på Type I og Type II errors</t>
  </si>
  <si>
    <t>Det anbefales at du jævnligt åbner en frisk kopi af denne fil. I sær hvis du laver mange af den samme type opgave.</t>
  </si>
  <si>
    <r>
      <t xml:space="preserve">1. Marker celle S6 og træk ned i højre hjørne indtil du rammer dit N </t>
    </r>
    <r>
      <rPr>
        <i/>
        <sz val="11"/>
        <color theme="1"/>
        <rFont val="Calibri"/>
        <family val="2"/>
        <scheme val="minor"/>
      </rPr>
      <t>(aflæst - grøn- under "antal successer")</t>
    </r>
  </si>
  <si>
    <t>Tryk her for S6</t>
  </si>
  <si>
    <t>2. Marker celle W6 og træk ned så det passer med den anden række</t>
  </si>
  <si>
    <t>Tryk her for W6</t>
  </si>
  <si>
    <r>
      <t xml:space="preserve">1. Læg alle sandsynlighederne sammen indtil du rammer dit </t>
    </r>
    <r>
      <rPr>
        <sz val="11"/>
        <color theme="1"/>
        <rFont val="Calibri"/>
        <family val="2"/>
      </rPr>
      <t>α-niveau</t>
    </r>
    <r>
      <rPr>
        <sz val="11"/>
        <color theme="1"/>
        <rFont val="Calibri"/>
        <family val="2"/>
        <scheme val="minor"/>
      </rPr>
      <t xml:space="preserve"> </t>
    </r>
    <r>
      <rPr>
        <i/>
        <sz val="11"/>
        <color theme="1"/>
        <rFont val="Calibri"/>
        <family val="2"/>
        <scheme val="minor"/>
      </rPr>
      <t>(Marker T6 og træk ned som før)</t>
    </r>
  </si>
  <si>
    <t>1. Marker celle X6 og træk ned så det passer med kolonne W6</t>
  </si>
  <si>
    <t>Tryk her for X6</t>
  </si>
  <si>
    <t>Tryk her for T6</t>
  </si>
  <si>
    <t>Er du i tvivl om du taster det rigtige sted, eller hvor du skal taste for at udfylde en bestemt formel?</t>
  </si>
  <si>
    <t>Tryk på den formel du ønsker at bruge -&gt; vælg fanebladet "Formler" (øverst) -&gt; Tryk på "Spor forudsætninger" hvis du vil vide hvor du skal skrive / Eller "Spor afhængiheder" hvis du vil vide hvad der påvirkes når du skriver i en bestemt celle. Husk at trykke på "fjern pile" når du er færdig.</t>
  </si>
  <si>
    <t>Dette er instruktionsfanen. Den findes på alle sider i arket.</t>
  </si>
  <si>
    <t>God fornøjelse!</t>
  </si>
  <si>
    <t>Kritik af arket modtages gerne</t>
  </si>
  <si>
    <r>
      <t>t</t>
    </r>
    <r>
      <rPr>
        <vertAlign val="subscript"/>
        <sz val="11"/>
        <color theme="1"/>
        <rFont val="Calibri"/>
        <family val="2"/>
        <scheme val="minor"/>
      </rPr>
      <t>.05</t>
    </r>
    <r>
      <rPr>
        <sz val="11"/>
        <color theme="1"/>
        <rFont val="Calibri"/>
        <family val="2"/>
        <scheme val="minor"/>
      </rPr>
      <t>(</t>
    </r>
    <r>
      <rPr>
        <i/>
        <sz val="11"/>
        <color theme="1"/>
        <rFont val="Calibri"/>
        <family val="2"/>
        <scheme val="minor"/>
      </rPr>
      <t>df</t>
    </r>
    <r>
      <rPr>
        <sz val="11"/>
        <color theme="1"/>
        <rFont val="Calibri"/>
        <family val="2"/>
        <scheme val="minor"/>
      </rPr>
      <t>):</t>
    </r>
  </si>
  <si>
    <r>
      <t xml:space="preserve">Beslutningsregel: </t>
    </r>
    <r>
      <rPr>
        <b/>
        <i/>
        <sz val="11"/>
        <color theme="1"/>
        <rFont val="Calibri"/>
        <family val="2"/>
        <scheme val="minor"/>
      </rPr>
      <t>p ≤ α</t>
    </r>
    <r>
      <rPr>
        <i/>
        <sz val="11"/>
        <color theme="1"/>
        <rFont val="Calibri"/>
        <family val="2"/>
        <scheme val="minor"/>
      </rPr>
      <t xml:space="preserve"> -&gt; H</t>
    </r>
    <r>
      <rPr>
        <i/>
        <vertAlign val="subscript"/>
        <sz val="11"/>
        <color theme="1"/>
        <rFont val="Calibri"/>
        <family val="2"/>
        <scheme val="minor"/>
      </rPr>
      <t>0</t>
    </r>
    <r>
      <rPr>
        <i/>
        <sz val="11"/>
        <color theme="1"/>
        <rFont val="Calibri"/>
        <family val="2"/>
        <scheme val="minor"/>
      </rPr>
      <t xml:space="preserve"> forkastes</t>
    </r>
  </si>
  <si>
    <r>
      <t xml:space="preserve">Beslutningsregel: </t>
    </r>
    <r>
      <rPr>
        <b/>
        <i/>
        <sz val="11"/>
        <color theme="1"/>
        <rFont val="Calibri"/>
        <family val="2"/>
        <scheme val="minor"/>
      </rPr>
      <t>p &gt; α</t>
    </r>
    <r>
      <rPr>
        <i/>
        <sz val="11"/>
        <color theme="1"/>
        <rFont val="Calibri"/>
        <family val="2"/>
        <scheme val="minor"/>
      </rPr>
      <t xml:space="preserve"> -&gt; H</t>
    </r>
    <r>
      <rPr>
        <i/>
        <vertAlign val="subscript"/>
        <sz val="11"/>
        <color theme="1"/>
        <rFont val="Calibri"/>
        <family val="2"/>
        <scheme val="minor"/>
      </rPr>
      <t>0</t>
    </r>
    <r>
      <rPr>
        <i/>
        <sz val="11"/>
        <color theme="1"/>
        <rFont val="Calibri"/>
        <family val="2"/>
        <scheme val="minor"/>
      </rPr>
      <t xml:space="preserve"> fastholdes</t>
    </r>
  </si>
  <si>
    <t>Hvis ikke middelværdien for sample er givet i opgaven, kan diskriptiv statistik hjælpe med at udregne det nemt.</t>
  </si>
  <si>
    <t>Tommelfingerregel: Vær konservativ, undgå at overestimere effekten af den nye behandling</t>
  </si>
  <si>
    <t>Aflæs den z-værdi som repræsentere dit cutpoint:</t>
  </si>
  <si>
    <t>STEP 1: Indtast dine data</t>
  </si>
  <si>
    <t>STEP 2: Aflæs z-værdi</t>
  </si>
  <si>
    <t>STEP 3: Den "kritiske" score</t>
  </si>
  <si>
    <t>2 % er selvfølgelig et eksempel, du aflæser selvfølgelig ud fra den procentdel du er interesseret i</t>
  </si>
  <si>
    <t>Opmærksom på om du aflæser smaller or larger portion</t>
  </si>
  <si>
    <t>σ =</t>
  </si>
  <si>
    <t>Bestem cutpoint for en bestemt procentdel</t>
  </si>
  <si>
    <r>
      <t xml:space="preserve">Forskningsspørgsmål: "Hvilken score skal du mindst have, for at ligge blandt de øverste </t>
    </r>
    <r>
      <rPr>
        <u/>
        <sz val="11"/>
        <color rgb="FF00B0F0"/>
        <rFont val="Calibri"/>
        <family val="2"/>
        <scheme val="minor"/>
      </rPr>
      <t>2</t>
    </r>
    <r>
      <rPr>
        <i/>
        <u/>
        <sz val="11"/>
        <color rgb="FF00B0F0"/>
        <rFont val="Calibri"/>
        <family val="2"/>
        <scheme val="minor"/>
      </rPr>
      <t xml:space="preserve"> %?"</t>
    </r>
  </si>
  <si>
    <r>
      <rPr>
        <b/>
        <sz val="11"/>
        <color theme="1"/>
        <rFont val="Calibri"/>
        <family val="2"/>
        <scheme val="minor"/>
      </rPr>
      <t>Homogenitet af varians</t>
    </r>
    <r>
      <rPr>
        <sz val="11"/>
        <color theme="1"/>
        <rFont val="Calibri"/>
        <family val="2"/>
        <scheme val="minor"/>
      </rPr>
      <t>:
Hvis variansen i den ene gruppe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t>
    </r>
    <r>
      <rPr>
        <b/>
        <u/>
        <sz val="11"/>
        <color theme="1"/>
        <rFont val="Calibri"/>
        <family val="2"/>
        <scheme val="minor"/>
      </rPr>
      <t>ikke</t>
    </r>
    <r>
      <rPr>
        <sz val="11"/>
        <color theme="1"/>
        <rFont val="Calibri"/>
        <family val="2"/>
        <scheme val="minor"/>
      </rPr>
      <t xml:space="preserve"> er mere end 4 gange større end variansen i den anden gruppe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og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er så ens at vi kan benytte S</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("pooled" varians)</t>
    </r>
  </si>
  <si>
    <r>
      <rPr>
        <b/>
        <sz val="11"/>
        <color theme="1"/>
        <rFont val="Calibri"/>
        <family val="2"/>
        <scheme val="minor"/>
      </rPr>
      <t>Heterogenitet af varians</t>
    </r>
    <r>
      <rPr>
        <sz val="11"/>
        <color theme="1"/>
        <rFont val="Calibri"/>
        <family val="2"/>
        <scheme val="minor"/>
      </rPr>
      <t>:
Hvis variansen i den ene gruppe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er mere end 4 gange større end variansen i den anden gruppe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og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er så forskellige at vi </t>
    </r>
    <r>
      <rPr>
        <b/>
        <sz val="11"/>
        <color theme="1"/>
        <rFont val="Calibri"/>
        <family val="2"/>
        <scheme val="minor"/>
      </rPr>
      <t>ikke</t>
    </r>
    <r>
      <rPr>
        <sz val="11"/>
        <color theme="1"/>
        <rFont val="Calibri"/>
        <family val="2"/>
        <scheme val="minor"/>
      </rPr>
      <t xml:space="preserve"> kan benytte S</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("pooled" varians")</t>
    </r>
  </si>
  <si>
    <t>I stedet benyttes:</t>
  </si>
  <si>
    <t>OBS</t>
  </si>
  <si>
    <r>
      <t>I eksemplet (højre) leder vi efter venstrehånede. De står i C</t>
    </r>
    <r>
      <rPr>
        <i/>
        <vertAlign val="subscript"/>
        <sz val="11"/>
        <color theme="1"/>
        <rFont val="Calibri"/>
        <family val="2"/>
        <scheme val="minor"/>
      </rPr>
      <t>1</t>
    </r>
    <r>
      <rPr>
        <i/>
        <sz val="11"/>
        <color theme="1"/>
        <rFont val="Calibri"/>
        <family val="2"/>
        <scheme val="minor"/>
      </rPr>
      <t>, hvorfor det kun er disse procentangivelser som fremgår af konklusionen</t>
    </r>
  </si>
  <si>
    <t>Eksempel:</t>
  </si>
  <si>
    <r>
      <t xml:space="preserve">Tre børn modtager standardbehandling for ADHD. Antag at behandlingsudfaldende for de tre børn er uafhængige, og at sandsynligheden for, at behandlingen er en succes, er </t>
    </r>
    <r>
      <rPr>
        <sz val="11"/>
        <color theme="1"/>
        <rFont val="Calibri"/>
        <family val="2"/>
      </rPr>
      <t>π</t>
    </r>
    <r>
      <rPr>
        <vertAlign val="subscript"/>
        <sz val="11"/>
        <color theme="1"/>
        <rFont val="Calibri"/>
        <family val="2"/>
      </rPr>
      <t>A</t>
    </r>
    <r>
      <rPr>
        <sz val="11"/>
        <color theme="1"/>
        <rFont val="Calibri"/>
        <family val="2"/>
        <scheme val="minor"/>
      </rPr>
      <t xml:space="preserve"> for barn A, </t>
    </r>
    <r>
      <rPr>
        <sz val="11"/>
        <color theme="1"/>
        <rFont val="Calibri"/>
        <family val="2"/>
      </rPr>
      <t>π</t>
    </r>
    <r>
      <rPr>
        <vertAlign val="subscript"/>
        <sz val="11"/>
        <color theme="1"/>
        <rFont val="Calibri"/>
        <family val="2"/>
      </rPr>
      <t>B</t>
    </r>
    <r>
      <rPr>
        <sz val="11"/>
        <color theme="1"/>
        <rFont val="Calibri"/>
        <family val="2"/>
        <scheme val="minor"/>
      </rPr>
      <t xml:space="preserve"> for barn B og </t>
    </r>
    <r>
      <rPr>
        <sz val="11"/>
        <color theme="1"/>
        <rFont val="Calibri"/>
        <family val="2"/>
      </rPr>
      <t>π</t>
    </r>
    <r>
      <rPr>
        <vertAlign val="subscript"/>
        <sz val="11"/>
        <color theme="1"/>
        <rFont val="Calibri"/>
        <family val="2"/>
      </rPr>
      <t>C</t>
    </r>
    <r>
      <rPr>
        <sz val="11"/>
        <color theme="1"/>
        <rFont val="Calibri"/>
        <family val="2"/>
        <scheme val="minor"/>
      </rPr>
      <t xml:space="preserve"> for barn C</t>
    </r>
  </si>
  <si>
    <r>
      <t>Hvad er sandsynligheden for at behandlingen er en</t>
    </r>
    <r>
      <rPr>
        <sz val="11"/>
        <color rgb="FFFF0000"/>
        <rFont val="Calibri"/>
        <family val="2"/>
        <scheme val="minor"/>
      </rPr>
      <t xml:space="preserve"> succes for alle tre børn</t>
    </r>
    <r>
      <rPr>
        <sz val="11"/>
        <color theme="1"/>
        <rFont val="Calibri"/>
        <family val="2"/>
        <scheme val="minor"/>
      </rPr>
      <t>?</t>
    </r>
  </si>
  <si>
    <r>
      <t xml:space="preserve">Hvad er sandsynligheden for at behandlingen er en </t>
    </r>
    <r>
      <rPr>
        <sz val="11"/>
        <color rgb="FFFF0000"/>
        <rFont val="Calibri"/>
        <family val="2"/>
        <scheme val="minor"/>
      </rPr>
      <t>succes for barn A</t>
    </r>
    <r>
      <rPr>
        <sz val="11"/>
        <color theme="1"/>
        <rFont val="Calibri"/>
        <family val="2"/>
        <scheme val="minor"/>
      </rPr>
      <t>, men ikke for barn B og barn C?</t>
    </r>
  </si>
  <si>
    <r>
      <t xml:space="preserve">Hvad er sandsynligheden for at behandlingen er en </t>
    </r>
    <r>
      <rPr>
        <sz val="11"/>
        <color rgb="FFFF0000"/>
        <rFont val="Calibri"/>
        <family val="2"/>
        <scheme val="minor"/>
      </rPr>
      <t>succes for Barn B</t>
    </r>
    <r>
      <rPr>
        <sz val="11"/>
        <color theme="1"/>
        <rFont val="Calibri"/>
        <family val="2"/>
        <scheme val="minor"/>
      </rPr>
      <t>, men ikke for barn A og barn C?</t>
    </r>
  </si>
  <si>
    <r>
      <t xml:space="preserve">Hvad er sandsynligheden for at behandlingen er en </t>
    </r>
    <r>
      <rPr>
        <sz val="11"/>
        <color rgb="FFFF0000"/>
        <rFont val="Calibri"/>
        <family val="2"/>
        <scheme val="minor"/>
      </rPr>
      <t>succes for barn C</t>
    </r>
    <r>
      <rPr>
        <sz val="11"/>
        <color theme="1"/>
        <rFont val="Calibri"/>
        <family val="2"/>
        <scheme val="minor"/>
      </rPr>
      <t>, men ikke for barn A og barn B?</t>
    </r>
  </si>
  <si>
    <r>
      <t xml:space="preserve">Hvad er sandsynligheden for at behandlingen er en </t>
    </r>
    <r>
      <rPr>
        <sz val="11"/>
        <color rgb="FFFF0000"/>
        <rFont val="Calibri"/>
        <family val="2"/>
        <scheme val="minor"/>
      </rPr>
      <t>succes for én og kun én</t>
    </r>
    <r>
      <rPr>
        <sz val="11"/>
        <color theme="1"/>
        <rFont val="Calibri"/>
        <family val="2"/>
        <scheme val="minor"/>
      </rPr>
      <t xml:space="preserve"> af de tre børn?</t>
    </r>
  </si>
  <si>
    <r>
      <t xml:space="preserve">Hvad er sandsynligheden for at behandlingen er en </t>
    </r>
    <r>
      <rPr>
        <sz val="11"/>
        <color rgb="FFFF0000"/>
        <rFont val="Calibri"/>
        <family val="2"/>
        <scheme val="minor"/>
      </rPr>
      <t>succes for to og kun to</t>
    </r>
    <r>
      <rPr>
        <sz val="11"/>
        <color theme="1"/>
        <rFont val="Calibri"/>
        <family val="2"/>
        <scheme val="minor"/>
      </rPr>
      <t xml:space="preserve"> af de tre børn?</t>
    </r>
  </si>
  <si>
    <r>
      <rPr>
        <sz val="11"/>
        <color rgb="FFFF0000"/>
        <rFont val="Calibri"/>
        <family val="2"/>
        <scheme val="minor"/>
      </rPr>
      <t>Eksempel</t>
    </r>
    <r>
      <rPr>
        <sz val="11"/>
        <color theme="1"/>
        <rFont val="Calibri"/>
        <family val="2"/>
        <scheme val="minor"/>
      </rPr>
      <t xml:space="preserve"> 1: Hvad er sandsynligheden for at første terning bliver et lige tal og anden terning bliver et ulige tal?</t>
    </r>
  </si>
  <si>
    <r>
      <rPr>
        <sz val="11"/>
        <color rgb="FFFF0000"/>
        <rFont val="Calibri"/>
        <family val="2"/>
        <scheme val="minor"/>
      </rPr>
      <t>Eksempel</t>
    </r>
    <r>
      <rPr>
        <sz val="11"/>
        <color theme="1"/>
        <rFont val="Calibri"/>
        <family val="2"/>
        <scheme val="minor"/>
      </rPr>
      <t xml:space="preserve"> 2: Hvad er sandsynligheden for at 2 personer, der spiller ”sten, saks, papir”, får uafgjort 3 gange i træk (under antagelse af at sandsynlighed for de tre valg er ens og at valgene foretages uafhængigt)?   </t>
    </r>
  </si>
  <si>
    <r>
      <rPr>
        <sz val="11"/>
        <color rgb="FFFF0000"/>
        <rFont val="Calibri"/>
        <family val="2"/>
        <scheme val="minor"/>
      </rPr>
      <t>Eksempel</t>
    </r>
    <r>
      <rPr>
        <sz val="11"/>
        <color theme="1"/>
        <rFont val="Calibri"/>
        <family val="2"/>
        <scheme val="minor"/>
      </rPr>
      <t>: Hvad er sandsynligheden for at slå enten et lige tal ELLER et tal højere end 3?</t>
    </r>
  </si>
  <si>
    <r>
      <t xml:space="preserve">Bionominal </t>
    </r>
    <r>
      <rPr>
        <b/>
        <u/>
        <sz val="13"/>
        <color rgb="FFFF0000"/>
        <rFont val="Calibri"/>
        <family val="2"/>
        <scheme val="minor"/>
      </rPr>
      <t>med</t>
    </r>
    <r>
      <rPr>
        <u/>
        <sz val="13"/>
        <color rgb="FFFF0000"/>
        <rFont val="Calibri"/>
        <family val="2"/>
        <scheme val="minor"/>
      </rPr>
      <t xml:space="preserve"> power?
Tryk her!</t>
    </r>
  </si>
  <si>
    <r>
      <t xml:space="preserve">Binominal </t>
    </r>
    <r>
      <rPr>
        <b/>
        <u/>
        <sz val="14"/>
        <color rgb="FFFF0000"/>
        <rFont val="Calibri"/>
        <family val="2"/>
        <scheme val="minor"/>
      </rPr>
      <t>uden</t>
    </r>
    <r>
      <rPr>
        <u/>
        <sz val="14"/>
        <color rgb="FFFF0000"/>
        <rFont val="Calibri"/>
        <family val="2"/>
        <scheme val="minor"/>
      </rPr>
      <t xml:space="preserve"> power?
 Tryk her!</t>
    </r>
  </si>
  <si>
    <t>STEP 1: Indsæt dine datapunkter i kolonne B</t>
  </si>
  <si>
    <t>STEP 2: Sorter dine datapunkter kronologisk (se vejledning)</t>
  </si>
  <si>
    <t>STEP 3: Træk C1 og D1 ned til dit nederste datapunkt (se vejledning)</t>
  </si>
  <si>
    <t>- Marker hele kolonnen ved at trykke på B'et</t>
  </si>
  <si>
    <t>Afhængige variable</t>
  </si>
  <si>
    <t>Uafhængige variable</t>
  </si>
  <si>
    <t>Antal</t>
  </si>
  <si>
    <t>Niveauer</t>
  </si>
  <si>
    <t>Pearson Korrelation (ingen afh. var.)</t>
  </si>
  <si>
    <t>Simpel Regression</t>
  </si>
  <si>
    <t>Nominal</t>
  </si>
  <si>
    <t>2 (uparret)</t>
  </si>
  <si>
    <t>2 (parret)</t>
  </si>
  <si>
    <t>3- (uparret)</t>
  </si>
  <si>
    <t>One-way ANOVA</t>
  </si>
  <si>
    <t>3- (parret)</t>
  </si>
  <si>
    <t>Repeated Measures ANOVA</t>
  </si>
  <si>
    <t>2-</t>
  </si>
  <si>
    <t>Multipel Regression</t>
  </si>
  <si>
    <t>2- (uparret)</t>
  </si>
  <si>
    <t>Factoriel ANOVA (Two-way ANOVA)</t>
  </si>
  <si>
    <t>ANCOVA (Stratefication)</t>
  </si>
  <si>
    <t>2- (parret)</t>
  </si>
  <si>
    <t>Factoriel Repeated Measures ANOVA</t>
  </si>
  <si>
    <t>ANCOVA</t>
  </si>
  <si>
    <t>2 (binær)</t>
  </si>
  <si>
    <t>Logistisk Regression</t>
  </si>
  <si>
    <t>Binomial test</t>
  </si>
  <si>
    <t>Chi-square test</t>
  </si>
  <si>
    <t>Norminal</t>
  </si>
  <si>
    <t>3-</t>
  </si>
  <si>
    <t>Goodness of fit</t>
  </si>
  <si>
    <t>Mann-Whitney</t>
  </si>
  <si>
    <t>Spearman Korrelation (ingen afh. var.)</t>
  </si>
  <si>
    <t>Faktoranalyse</t>
  </si>
  <si>
    <t>Én uafhængig variabel</t>
  </si>
  <si>
    <t>Flere uafhængige variable</t>
  </si>
  <si>
    <t>Kontinuert</t>
  </si>
  <si>
    <t>Kategorisk</t>
  </si>
  <si>
    <t>Kontinuerte</t>
  </si>
  <si>
    <t>Kategoriske</t>
  </si>
  <si>
    <t>Både/og</t>
  </si>
  <si>
    <t>Flere grupper</t>
  </si>
  <si>
    <t>Gentagne målinger</t>
  </si>
  <si>
    <t>Simpel lineær regression</t>
  </si>
  <si>
    <t>Multipel lineær regression</t>
  </si>
  <si>
    <t>Factorial Repeated Measures ANOVA</t>
  </si>
  <si>
    <t>Binær</t>
  </si>
  <si>
    <t>Logistisk regression</t>
  </si>
  <si>
    <t>Spørgeske-ma (items)</t>
  </si>
  <si>
    <t>a) ANCOVA skal bruges, hvis den kategoriske variabel (fx køn) udelukkende fungerer som en kovariat, dvs. er brugt til fx stratificering (jf. EMA Guideline).
b) ANCOVA skal bruges, hvis den kontinuerte uafhængige variabel fungerer som kovariat, fx i form af en baseline performance/måling (jf. EMA Guideline).</t>
  </si>
  <si>
    <t xml:space="preserve">Korrelation </t>
  </si>
  <si>
    <t>Factorial ANOVA</t>
  </si>
  <si>
    <t>Én faktor</t>
  </si>
  <si>
    <t>Flere faktorer</t>
  </si>
  <si>
    <t>Faktor(er) + kovariat(er)</t>
  </si>
  <si>
    <t>Repeated Measures ANOVA
(Kap 18)</t>
  </si>
  <si>
    <t>Factorial Repeated Measures ANOVA
(Kompendium)</t>
  </si>
  <si>
    <t>One-way ANOVA
(Kap 16)</t>
  </si>
  <si>
    <t>Factorial ANOVA
(Kap 17)</t>
  </si>
  <si>
    <t>ANCOVA
(Kompendium)</t>
  </si>
  <si>
    <t>Within subjects design
(forskelle inde i individer)</t>
  </si>
  <si>
    <t>Between subjects design
(forskelle mellem individer)</t>
  </si>
  <si>
    <t>Statistik 2</t>
  </si>
  <si>
    <t>Indholdsfortegnelse - Statistik 1</t>
  </si>
  <si>
    <t>Indholdsfortegnelse - Statistik 2</t>
  </si>
  <si>
    <r>
      <t xml:space="preserve">Vi skelner mellem:
- </t>
    </r>
    <r>
      <rPr>
        <b/>
        <sz val="12"/>
        <color theme="1"/>
        <rFont val="Calibri"/>
        <family val="2"/>
        <scheme val="minor"/>
      </rPr>
      <t>Between subjects design</t>
    </r>
    <r>
      <rPr>
        <sz val="12"/>
        <color theme="1"/>
        <rFont val="Calibri"/>
        <family val="2"/>
        <scheme val="minor"/>
      </rPr>
      <t xml:space="preserve">: Forskellige personer i grupperne (”flere grupper” i oversigten ovenfor)
- </t>
    </r>
    <r>
      <rPr>
        <b/>
        <sz val="12"/>
        <color theme="1"/>
        <rFont val="Calibri"/>
        <family val="2"/>
        <scheme val="minor"/>
      </rPr>
      <t>Within subjects design</t>
    </r>
    <r>
      <rPr>
        <sz val="12"/>
        <color theme="1"/>
        <rFont val="Calibri"/>
        <family val="2"/>
        <scheme val="minor"/>
      </rPr>
      <t>: Samme personer måles flere gange (”gentagne målinger” i oversigten ovenfor)</t>
    </r>
  </si>
  <si>
    <t>Indholdsfortegnelse - Samlet</t>
  </si>
  <si>
    <t>Statistik 1</t>
  </si>
  <si>
    <t>Sebastian Beck &amp; Frederik Bredgaard</t>
  </si>
  <si>
    <t>Korrelationer</t>
  </si>
  <si>
    <t>STEPS tager dig igennem processen for at finde korrelationskoefficienten</t>
  </si>
  <si>
    <t>Kovarians:</t>
  </si>
  <si>
    <t>Pearsons korrelationskoefficient (r):</t>
  </si>
  <si>
    <t xml:space="preserve"> </t>
  </si>
  <si>
    <t>N</t>
  </si>
  <si>
    <r>
      <t xml:space="preserve">Størrelsen på </t>
    </r>
    <r>
      <rPr>
        <i/>
        <sz val="11"/>
        <color theme="1"/>
        <rFont val="Calibri"/>
        <family val="2"/>
        <scheme val="minor"/>
      </rPr>
      <t>r</t>
    </r>
    <r>
      <rPr>
        <sz val="11"/>
        <color theme="1"/>
        <rFont val="Calibri"/>
        <family val="2"/>
        <scheme val="minor"/>
      </rPr>
      <t xml:space="preserve"> indikerer </t>
    </r>
    <r>
      <rPr>
        <b/>
        <sz val="11"/>
        <color theme="1"/>
        <rFont val="Calibri"/>
        <family val="2"/>
        <scheme val="minor"/>
      </rPr>
      <t>graden af sammenhæng</t>
    </r>
    <r>
      <rPr>
        <sz val="11"/>
        <color theme="1"/>
        <rFont val="Calibri"/>
        <family val="2"/>
        <scheme val="minor"/>
      </rPr>
      <t xml:space="preserve">
0,1 = Svag korrelation
0,3 = Middel korrelation
0,5 = Stærk korrelation</t>
    </r>
  </si>
  <si>
    <r>
      <t>S</t>
    </r>
    <r>
      <rPr>
        <vertAlign val="subscript"/>
        <sz val="11"/>
        <color theme="1"/>
        <rFont val="Calibri"/>
        <family val="2"/>
        <scheme val="minor"/>
      </rPr>
      <t>X</t>
    </r>
  </si>
  <si>
    <r>
      <t>S</t>
    </r>
    <r>
      <rPr>
        <vertAlign val="subscript"/>
        <sz val="11"/>
        <color theme="1"/>
        <rFont val="Calibri"/>
        <family val="2"/>
        <scheme val="minor"/>
      </rPr>
      <t>Y</t>
    </r>
  </si>
  <si>
    <r>
      <rPr>
        <b/>
        <u/>
        <sz val="11"/>
        <color rgb="FF00B0F0"/>
        <rFont val="Calibri"/>
        <family val="2"/>
        <scheme val="minor"/>
      </rPr>
      <t>Forskningsspørgsmål</t>
    </r>
    <r>
      <rPr>
        <u/>
        <sz val="11"/>
        <color rgb="FF00B0F0"/>
        <rFont val="Calibri"/>
        <family val="2"/>
        <scheme val="minor"/>
      </rPr>
      <t>: Hvad er korrelationen mellem stress og depression?</t>
    </r>
  </si>
  <si>
    <t>Formål: Korrelation beskriver sammenhængen mellem to variable (X og Y).</t>
  </si>
  <si>
    <t>SPSS Vejledninger - Statistik 1</t>
  </si>
  <si>
    <t>SPSS Vejledninger - Statistik 2</t>
  </si>
  <si>
    <t>E.2 Significant Values of the Correlation Coefficient</t>
  </si>
  <si>
    <t>Korrelation</t>
  </si>
  <si>
    <t>Tabel E.2</t>
  </si>
  <si>
    <t>1. Identificer variabeltyper (ordinal eller interval)</t>
  </si>
  <si>
    <t>Variabel X</t>
  </si>
  <si>
    <t>Variabel Y</t>
  </si>
  <si>
    <t>Std. Afv.:</t>
  </si>
  <si>
    <t>Mellemregninger til standardafvigelse</t>
  </si>
  <si>
    <t>2. Bestem testtype (Spearman eller Pearson)</t>
  </si>
  <si>
    <t xml:space="preserve">Pearsons korrelationskoefficient </t>
  </si>
  <si>
    <t>Note: Vi har ikke lært at regne Spearmans i hånden</t>
  </si>
  <si>
    <t>Pearsons korrelationskoefficient:</t>
  </si>
  <si>
    <t xml:space="preserve"> - Arket regner selv deskriptiv statistik ud</t>
  </si>
  <si>
    <t>Hvis du ikke har standardafvigelsen</t>
  </si>
  <si>
    <t xml:space="preserve"> Dette udregner standardafvigelsen automatisk</t>
  </si>
  <si>
    <t>Step 1: Indtast deskriptiv statistik</t>
  </si>
  <si>
    <t>Step 2: Udregn kovariansen</t>
  </si>
  <si>
    <r>
      <t xml:space="preserve">Step 3: Udregn </t>
    </r>
    <r>
      <rPr>
        <i/>
        <sz val="11"/>
        <color theme="1"/>
        <rFont val="Calibri"/>
        <family val="2"/>
        <scheme val="minor"/>
      </rPr>
      <t>r</t>
    </r>
  </si>
  <si>
    <t>df</t>
  </si>
  <si>
    <t>Step 4: Aflæs i tabel E.2</t>
  </si>
  <si>
    <t>Aflæs under p = .05</t>
  </si>
  <si>
    <t xml:space="preserve">r: </t>
  </si>
  <si>
    <t>Beslutningsregel:
r &gt;  kritisk værdi = signifikant forskel 
r &lt; kritisk værdi = ikke signifikant forskel</t>
  </si>
  <si>
    <r>
      <t xml:space="preserve">Pearsons </t>
    </r>
    <r>
      <rPr>
        <i/>
        <sz val="11"/>
        <color theme="1"/>
        <rFont val="Calibri"/>
        <family val="2"/>
        <scheme val="minor"/>
      </rPr>
      <t>r</t>
    </r>
    <r>
      <rPr>
        <sz val="11"/>
        <color theme="1"/>
        <rFont val="Calibri"/>
        <family val="2"/>
        <scheme val="minor"/>
      </rPr>
      <t xml:space="preserve"> indikerer </t>
    </r>
    <r>
      <rPr>
        <b/>
        <sz val="11"/>
        <color theme="1"/>
        <rFont val="Calibri"/>
        <family val="2"/>
        <scheme val="minor"/>
      </rPr>
      <t xml:space="preserve">sammenhængens retning
</t>
    </r>
    <r>
      <rPr>
        <sz val="11"/>
        <color theme="1"/>
        <rFont val="Calibri"/>
        <family val="2"/>
        <scheme val="minor"/>
      </rPr>
      <t>+1 = Perfekt positiv korrelation
0 = Ingen korrelation
-1 = Perfekt negativ korrelation</t>
    </r>
  </si>
  <si>
    <t>Når korrelation er hovedformålet, skal der altid laves et scatterplot</t>
  </si>
  <si>
    <t xml:space="preserve"> Gå til kolonne V-Z og træk ned så det matcher dit datasæt</t>
  </si>
  <si>
    <t>Hvis du selv skal regne det, indtast da dine datapunkter i kolonne R og S</t>
  </si>
  <si>
    <t>1: Indtast deskriptiv statistik</t>
  </si>
  <si>
    <t>Indsæt data her:</t>
  </si>
  <si>
    <t>2: Aflæs i tabellen</t>
  </si>
  <si>
    <t>Normalt aflæser vi altid under two-tailed p = .05</t>
  </si>
  <si>
    <t>Tryk her for at indtaste datapunkter manuelt</t>
  </si>
  <si>
    <t>Spearman og Pearson korrelation</t>
  </si>
  <si>
    <t>Korrelation: scatterplot</t>
  </si>
  <si>
    <t>Scatterplot</t>
  </si>
  <si>
    <t>Vælg scatter/dot i venstre side</t>
  </si>
  <si>
    <t>Placer X-variablen på X-aksen og Y-variablen på Y-aksen</t>
  </si>
  <si>
    <t>SPSS Vejledning (Scatterplot)</t>
  </si>
  <si>
    <t>SPSS Vejledninger 2</t>
  </si>
  <si>
    <t>SPSS Vejledninger 1</t>
  </si>
  <si>
    <r>
      <t xml:space="preserve">En Pearsons korrelation viste en </t>
    </r>
    <r>
      <rPr>
        <sz val="11"/>
        <color rgb="FFFF0000"/>
        <rFont val="Calibri"/>
        <family val="2"/>
        <scheme val="minor"/>
      </rPr>
      <t>signifikant</t>
    </r>
    <r>
      <rPr>
        <sz val="11"/>
        <color theme="1"/>
        <rFont val="Calibri"/>
        <family val="2"/>
        <scheme val="minor"/>
      </rPr>
      <t xml:space="preserve"> korrelation mellem </t>
    </r>
    <r>
      <rPr>
        <sz val="11"/>
        <color rgb="FFFF0000"/>
        <rFont val="Calibri"/>
        <family val="2"/>
        <scheme val="minor"/>
      </rPr>
      <t>stress</t>
    </r>
    <r>
      <rPr>
        <sz val="11"/>
        <color theme="1"/>
        <rFont val="Calibri"/>
        <family val="2"/>
        <scheme val="minor"/>
      </rPr>
      <t xml:space="preserve"> og </t>
    </r>
    <r>
      <rPr>
        <sz val="11"/>
        <color rgb="FFFF0000"/>
        <rFont val="Calibri"/>
        <family val="2"/>
        <scheme val="minor"/>
      </rPr>
      <t>depression</t>
    </r>
    <r>
      <rPr>
        <sz val="11"/>
        <color theme="1"/>
        <rFont val="Calibri"/>
        <family val="2"/>
        <scheme val="minor"/>
      </rPr>
      <t xml:space="preserve"> </t>
    </r>
    <r>
      <rPr>
        <i/>
        <sz val="11"/>
        <color theme="1"/>
        <rFont val="Calibri"/>
        <family val="2"/>
        <scheme val="minor"/>
      </rPr>
      <t>r</t>
    </r>
    <r>
      <rPr>
        <sz val="11"/>
        <color theme="1"/>
        <rFont val="Calibri"/>
        <family val="2"/>
        <scheme val="minor"/>
      </rPr>
      <t>(</t>
    </r>
    <r>
      <rPr>
        <sz val="11"/>
        <color rgb="FFFF0000"/>
        <rFont val="Calibri"/>
        <family val="2"/>
        <scheme val="minor"/>
      </rPr>
      <t>28</t>
    </r>
    <r>
      <rPr>
        <sz val="11"/>
        <color theme="1"/>
        <rFont val="Calibri"/>
        <family val="2"/>
        <scheme val="minor"/>
      </rPr>
      <t xml:space="preserve">)= </t>
    </r>
    <r>
      <rPr>
        <sz val="11"/>
        <color rgb="FFFF0000"/>
        <rFont val="Calibri"/>
        <family val="2"/>
        <scheme val="minor"/>
      </rPr>
      <t>0,845</t>
    </r>
    <r>
      <rPr>
        <sz val="11"/>
        <color theme="1"/>
        <rFont val="Calibri"/>
        <family val="2"/>
        <scheme val="minor"/>
      </rPr>
      <t xml:space="preserve">, </t>
    </r>
    <r>
      <rPr>
        <i/>
        <sz val="11"/>
        <color theme="1"/>
        <rFont val="Calibri"/>
        <family val="2"/>
        <scheme val="minor"/>
      </rPr>
      <t>p</t>
    </r>
    <r>
      <rPr>
        <sz val="11"/>
        <color theme="1"/>
        <rFont val="Calibri"/>
        <family val="2"/>
        <scheme val="minor"/>
      </rPr>
      <t xml:space="preserve"> </t>
    </r>
    <r>
      <rPr>
        <sz val="11"/>
        <color rgb="FFFF0000"/>
        <rFont val="Calibri"/>
        <family val="2"/>
        <scheme val="minor"/>
      </rPr>
      <t>&lt; 0,001</t>
    </r>
  </si>
  <si>
    <t>Forstår du indholdet i denne guide vil du…</t>
  </si>
  <si>
    <t xml:space="preserve">Recode into same variables </t>
  </si>
  <si>
    <t>Recode into same variables</t>
  </si>
  <si>
    <t>Reliabilitetstest: Test-retest (gold standard)</t>
  </si>
  <si>
    <t>Reliabilitetstest: Split-Half</t>
  </si>
  <si>
    <t>Cronbachs alpha</t>
  </si>
  <si>
    <t>Konfidensinterval for individuelle skalascorer</t>
  </si>
  <si>
    <t>Validitet</t>
  </si>
  <si>
    <t>Nogle spørgeskemaer indeholder spørgsmål med modsatrettet kodning.
For at lave en samlet scorer (skalascorer), skal alle spørgsmål dog ”pege” i den samme retning.</t>
  </si>
  <si>
    <t>For at regne en total score, selvom nogle spørgsmål har været modsatrettet kodet regnes til sidst en totaltscore:</t>
  </si>
  <si>
    <t>Denne fås da i Data View som en ny variabel:</t>
  </si>
  <si>
    <t>Compute Variable</t>
  </si>
  <si>
    <t>Compute variable</t>
  </si>
  <si>
    <t>For at udregne en ny variabel i SPSS, gøres følgende</t>
  </si>
  <si>
    <t xml:space="preserve">Reliabilitet estimeres ved at gentage testen på de samme personer.
Reliabiliteten af testen er da givet som korrelationen (r) mellem skalascorerne for 1. og 2. test. </t>
  </si>
  <si>
    <t>Se korrelation</t>
  </si>
  <si>
    <t>Korrelation SPSS Vejledning</t>
  </si>
  <si>
    <t>Reliabilitetstest</t>
  </si>
  <si>
    <t>Anvendes når det ikke er muligt at gennemføre en test-retest. 
Grundprincip: Spørgeskemaet inddeles i to lige store grupper (som antages at måle på det samme). Herefter testes disse mod hinanden.</t>
  </si>
  <si>
    <r>
      <t>Cronbach’s alpha (</t>
    </r>
    <r>
      <rPr>
        <i/>
        <sz val="11"/>
        <color theme="1"/>
        <rFont val="Calibri"/>
        <family val="2"/>
      </rPr>
      <t>α</t>
    </r>
    <r>
      <rPr>
        <sz val="11"/>
        <color theme="1"/>
        <rFont val="Calibri"/>
        <family val="2"/>
        <scheme val="minor"/>
      </rPr>
      <t>) er gennemsnittet af alle mulige split-half reliabiliteter (dog benyttes en anden korrektion end spearman-brown).</t>
    </r>
  </si>
  <si>
    <t>95% konfidensintervallet omkring den observerede skalascorer (X) angiver, indenfor hvilket interval vi med 95% sikkerhed kan forvente, at den faktiske skalascorer (T) befinder sig:</t>
  </si>
  <si>
    <t>SEM = Standard error of measurement</t>
  </si>
  <si>
    <t>SD = Standardafvigelsen af skalacoren</t>
  </si>
  <si>
    <t>Reliabilitet = Cronbachs alpha (eller anden måde)</t>
  </si>
  <si>
    <t>Indtast dine data</t>
  </si>
  <si>
    <t>SD:</t>
  </si>
  <si>
    <r>
      <t xml:space="preserve">r eller </t>
    </r>
    <r>
      <rPr>
        <sz val="11"/>
        <color theme="1"/>
        <rFont val="Calibri"/>
        <family val="2"/>
      </rPr>
      <t>α</t>
    </r>
    <r>
      <rPr>
        <i/>
        <sz val="11"/>
        <color theme="1"/>
        <rFont val="Calibri"/>
        <family val="2"/>
        <scheme val="minor"/>
      </rPr>
      <t>:</t>
    </r>
  </si>
  <si>
    <t>SEM:</t>
  </si>
  <si>
    <r>
      <t>CI</t>
    </r>
    <r>
      <rPr>
        <vertAlign val="subscript"/>
        <sz val="11"/>
        <color theme="1"/>
        <rFont val="Calibri"/>
        <family val="2"/>
        <scheme val="minor"/>
      </rPr>
      <t>95</t>
    </r>
    <r>
      <rPr>
        <sz val="11"/>
        <color theme="1"/>
        <rFont val="Calibri"/>
        <family val="2"/>
        <scheme val="minor"/>
      </rPr>
      <t xml:space="preserve">: X </t>
    </r>
    <r>
      <rPr>
        <sz val="11"/>
        <color theme="1"/>
        <rFont val="Calibri"/>
        <family val="2"/>
      </rPr>
      <t>±:</t>
    </r>
  </si>
  <si>
    <t xml:space="preserve">Anders om hovedtyper af validitet </t>
  </si>
  <si>
    <r>
      <rPr>
        <b/>
        <sz val="11"/>
        <color theme="1"/>
        <rFont val="Calibri"/>
        <family val="2"/>
        <scheme val="minor"/>
      </rPr>
      <t xml:space="preserve">Kriterievaliditet (Criterion-related validity):
</t>
    </r>
    <r>
      <rPr>
        <sz val="11"/>
        <color theme="1"/>
        <rFont val="Calibri"/>
        <family val="2"/>
        <scheme val="minor"/>
      </rPr>
      <t>- I hvilken grad scorerne for en test korrelerer med et kriterium, der er afgørende for brugen af testen som korrekt måleinstrument af et fænomen.
- F.eks., måler udslaget (scoren) på en løgnedetektor (GSR) faktisk om en person lyver (kriteriet)?
- En ny test valideres ofte op imod en eksisterende test, hvor det antages at den eksisterende test er ”golden standard”.
- Kriterievaliditet betragtes ofte som det klassiske validitetsbegreb.</t>
    </r>
  </si>
  <si>
    <r>
      <rPr>
        <b/>
        <sz val="11"/>
        <color theme="1"/>
        <rFont val="Calibri"/>
        <family val="2"/>
        <scheme val="minor"/>
      </rPr>
      <t>Indholdsvaliditet (Content-related validity)</t>
    </r>
    <r>
      <rPr>
        <sz val="11"/>
        <color theme="1"/>
        <rFont val="Calibri"/>
        <family val="2"/>
        <scheme val="minor"/>
      </rPr>
      <t xml:space="preserve">
I hvilken grad en test måler alle aspekter af det fænomen, den har til hensigt at måle.
F.eks., kommer en eksamen ud i alle relevante dele af pensum?</t>
    </r>
  </si>
  <si>
    <r>
      <rPr>
        <b/>
        <sz val="11"/>
        <color theme="1"/>
        <rFont val="Calibri"/>
        <family val="2"/>
        <scheme val="minor"/>
      </rPr>
      <t>Konstrukt validitet (Construct-related validity)</t>
    </r>
    <r>
      <rPr>
        <sz val="11"/>
        <color theme="1"/>
        <rFont val="Calibri"/>
        <family val="2"/>
        <scheme val="minor"/>
      </rPr>
      <t xml:space="preserve">
I hvilken grad en test måler det teoretiske konstrukt, det har til hensigt at måle.
F.eks., er WAIS (IQ-testen) et validt mål for intelligens (teoretisk konstrukt)?</t>
    </r>
  </si>
  <si>
    <t>Målepunkt:</t>
  </si>
  <si>
    <r>
      <t>CI</t>
    </r>
    <r>
      <rPr>
        <vertAlign val="subscript"/>
        <sz val="11"/>
        <color theme="1"/>
        <rFont val="Calibri"/>
        <family val="2"/>
        <scheme val="minor"/>
      </rPr>
      <t>95</t>
    </r>
    <r>
      <rPr>
        <sz val="11"/>
        <color theme="1"/>
        <rFont val="Calibri"/>
        <family val="2"/>
        <scheme val="minor"/>
      </rPr>
      <t xml:space="preserve"> (Øvre grænse):</t>
    </r>
  </si>
  <si>
    <r>
      <t>CI</t>
    </r>
    <r>
      <rPr>
        <vertAlign val="subscript"/>
        <sz val="11"/>
        <color theme="1"/>
        <rFont val="Calibri"/>
        <family val="2"/>
        <scheme val="minor"/>
      </rPr>
      <t>95</t>
    </r>
    <r>
      <rPr>
        <sz val="11"/>
        <color theme="1"/>
        <rFont val="Calibri"/>
        <family val="2"/>
        <scheme val="minor"/>
      </rPr>
      <t xml:space="preserve"> (Nedre grænse):</t>
    </r>
  </si>
  <si>
    <t>Lineær regression</t>
  </si>
  <si>
    <t>Step 1: Udregn kovariansen</t>
  </si>
  <si>
    <t xml:space="preserve">b = </t>
  </si>
  <si>
    <t>Step 2: Udregn regressionskoefficienten</t>
  </si>
  <si>
    <t>Step 3: Udregn skæringspunktet (intercept)</t>
  </si>
  <si>
    <r>
      <t xml:space="preserve">STEPS tager dig igennem processen for at bestemme en </t>
    </r>
    <r>
      <rPr>
        <b/>
        <sz val="11"/>
        <color theme="1"/>
        <rFont val="Calibri"/>
        <family val="2"/>
        <scheme val="minor"/>
      </rPr>
      <t>regressionsmodel</t>
    </r>
    <r>
      <rPr>
        <sz val="11"/>
        <color theme="1"/>
        <rFont val="Calibri"/>
        <family val="2"/>
        <scheme val="minor"/>
      </rPr>
      <t xml:space="preserve">, vurdere om </t>
    </r>
    <r>
      <rPr>
        <b/>
        <sz val="11"/>
        <color theme="1"/>
        <rFont val="Calibri"/>
        <family val="2"/>
        <scheme val="minor"/>
      </rPr>
      <t>regressionskoefficienten</t>
    </r>
    <r>
      <rPr>
        <sz val="11"/>
        <color theme="1"/>
        <rFont val="Calibri"/>
        <family val="2"/>
        <scheme val="minor"/>
      </rPr>
      <t xml:space="preserve"> er signifikant samt at </t>
    </r>
    <r>
      <rPr>
        <b/>
        <sz val="11"/>
        <color theme="1"/>
        <rFont val="Calibri"/>
        <family val="2"/>
        <scheme val="minor"/>
      </rPr>
      <t>prædiktere</t>
    </r>
    <r>
      <rPr>
        <sz val="11"/>
        <color theme="1"/>
        <rFont val="Calibri"/>
        <family val="2"/>
        <scheme val="minor"/>
      </rPr>
      <t xml:space="preserve"> værdier ud fra modellen</t>
    </r>
  </si>
  <si>
    <t>a =</t>
  </si>
  <si>
    <t>Step 4: Opskriv regressionsmodellen</t>
  </si>
  <si>
    <t>x =</t>
  </si>
  <si>
    <t>- Arket regner værdier for de nødvendige variable</t>
  </si>
  <si>
    <t>Udregninger til SEoE</t>
  </si>
  <si>
    <t>Step 5: Standard Error of Estimate</t>
  </si>
  <si>
    <t>- Arket regner standard error of estimate</t>
  </si>
  <si>
    <t>- Arket regner regressionskoefficientens t-værdi</t>
  </si>
  <si>
    <t>2: Prædiktér ud fra modellen</t>
  </si>
  <si>
    <t xml:space="preserve">Step 6: Den kvadrerede korrelationskoefficient </t>
  </si>
  <si>
    <t>Step 7: Test af signifikans for regressionskoefficient</t>
  </si>
  <si>
    <t>b =</t>
  </si>
  <si>
    <t>t =</t>
  </si>
  <si>
    <t xml:space="preserve">df = </t>
  </si>
  <si>
    <t>Step 8: Prædikter</t>
  </si>
  <si>
    <r>
      <t xml:space="preserve">En simpel lineær regression viste at </t>
    </r>
    <r>
      <rPr>
        <sz val="11"/>
        <color rgb="FFFF0000"/>
        <rFont val="Calibri"/>
        <family val="2"/>
        <scheme val="minor"/>
      </rPr>
      <t>stress</t>
    </r>
    <r>
      <rPr>
        <sz val="11"/>
        <color theme="1"/>
        <rFont val="Calibri"/>
        <family val="2"/>
        <scheme val="minor"/>
      </rPr>
      <t xml:space="preserve"> har en </t>
    </r>
    <r>
      <rPr>
        <sz val="11"/>
        <color rgb="FFFF0000"/>
        <rFont val="Calibri"/>
        <family val="2"/>
        <scheme val="minor"/>
      </rPr>
      <t>signifikant</t>
    </r>
    <r>
      <rPr>
        <sz val="11"/>
        <color theme="1"/>
        <rFont val="Calibri"/>
        <family val="2"/>
        <scheme val="minor"/>
      </rPr>
      <t xml:space="preserve"> effekt på </t>
    </r>
    <r>
      <rPr>
        <sz val="11"/>
        <color rgb="FFFF0000"/>
        <rFont val="Calibri"/>
        <family val="2"/>
        <scheme val="minor"/>
      </rPr>
      <t>depression</t>
    </r>
    <r>
      <rPr>
        <sz val="11"/>
        <color theme="1"/>
        <rFont val="Calibri"/>
        <family val="2"/>
        <scheme val="minor"/>
      </rPr>
      <t xml:space="preserve">, b = </t>
    </r>
    <r>
      <rPr>
        <sz val="11"/>
        <color rgb="FFFF0000"/>
        <rFont val="Calibri"/>
        <family val="2"/>
        <scheme val="minor"/>
      </rPr>
      <t>0.56</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3.54</t>
    </r>
    <r>
      <rPr>
        <sz val="11"/>
        <color theme="1"/>
        <rFont val="Calibri"/>
        <family val="2"/>
        <scheme val="minor"/>
      </rPr>
      <t xml:space="preserve">, p </t>
    </r>
    <r>
      <rPr>
        <sz val="11"/>
        <color rgb="FFFF0000"/>
        <rFont val="Calibri"/>
        <family val="2"/>
        <scheme val="minor"/>
      </rPr>
      <t>&lt;</t>
    </r>
    <r>
      <rPr>
        <sz val="11"/>
        <color theme="1"/>
        <rFont val="Calibri"/>
        <family val="2"/>
        <scheme val="minor"/>
      </rPr>
      <t xml:space="preserve"> .05. Mere specifikt giver en højere score på </t>
    </r>
    <r>
      <rPr>
        <sz val="11"/>
        <color rgb="FFFF0000"/>
        <rFont val="Calibri"/>
        <family val="2"/>
        <scheme val="minor"/>
      </rPr>
      <t>stress</t>
    </r>
    <r>
      <rPr>
        <sz val="11"/>
        <color theme="1"/>
        <rFont val="Calibri"/>
        <family val="2"/>
        <scheme val="minor"/>
      </rPr>
      <t xml:space="preserve">-skalaen en </t>
    </r>
    <r>
      <rPr>
        <sz val="11"/>
        <color rgb="FFFF0000"/>
        <rFont val="Calibri"/>
        <family val="2"/>
        <scheme val="minor"/>
      </rPr>
      <t>højere</t>
    </r>
    <r>
      <rPr>
        <sz val="11"/>
        <color theme="1"/>
        <rFont val="Calibri"/>
        <family val="2"/>
        <scheme val="minor"/>
      </rPr>
      <t xml:space="preserve"> score på </t>
    </r>
    <r>
      <rPr>
        <sz val="11"/>
        <color rgb="FFFF0000"/>
        <rFont val="Calibri"/>
        <family val="2"/>
        <scheme val="minor"/>
      </rPr>
      <t>depression</t>
    </r>
    <r>
      <rPr>
        <sz val="11"/>
        <color theme="1"/>
        <rFont val="Calibri"/>
        <family val="2"/>
        <scheme val="minor"/>
      </rPr>
      <t>-skalaen.</t>
    </r>
  </si>
  <si>
    <t>- Under step 8 kan du anvende modellen på en bestemt X-værdi og forudsige en Y-værdi</t>
  </si>
  <si>
    <r>
      <rPr>
        <b/>
        <sz val="11"/>
        <color theme="1"/>
        <rFont val="Calibri"/>
        <family val="2"/>
        <scheme val="minor"/>
      </rPr>
      <t>Beslutningsregel:</t>
    </r>
    <r>
      <rPr>
        <sz val="11"/>
        <color theme="1"/>
        <rFont val="Calibri"/>
        <family val="2"/>
        <scheme val="minor"/>
      </rPr>
      <t xml:space="preserve">
t &gt; t0.05(df) = H0 forkastes
t &lt; t0.05(df) = H0  beholdes</t>
    </r>
  </si>
  <si>
    <t>2: Træk kolonne X-AG ned så det svarer til datapunkterne</t>
  </si>
  <si>
    <t>1: Indsæt data i kolonne T-U</t>
  </si>
  <si>
    <t>- Hvis du kender data fra steps 1-4 indtast da disse i stedet under STEPS</t>
  </si>
  <si>
    <t>SPSS-Vejledning</t>
  </si>
  <si>
    <r>
      <t xml:space="preserve">Pearson </t>
    </r>
    <r>
      <rPr>
        <i/>
        <sz val="18"/>
        <color rgb="FFFF0000"/>
        <rFont val="Calibri"/>
        <family val="2"/>
        <scheme val="minor"/>
      </rPr>
      <t>r</t>
    </r>
  </si>
  <si>
    <t>Regressionsligningen:</t>
  </si>
  <si>
    <r>
      <t xml:space="preserve">Standard error of </t>
    </r>
    <r>
      <rPr>
        <b/>
        <i/>
        <sz val="11"/>
        <color theme="1"/>
        <rFont val="Calibri"/>
        <family val="2"/>
        <scheme val="minor"/>
      </rPr>
      <t>b</t>
    </r>
    <r>
      <rPr>
        <b/>
        <sz val="11"/>
        <color theme="1"/>
        <rFont val="Calibri"/>
        <family val="2"/>
        <scheme val="minor"/>
      </rPr>
      <t>:</t>
    </r>
  </si>
  <si>
    <t>Hypotesetestning i regression:</t>
  </si>
  <si>
    <t>Simpel lineær regression: kategoriske prædiktorer</t>
  </si>
  <si>
    <t>"Forståelsesnoter"</t>
  </si>
  <si>
    <t>SPSS Vejledning: Kategoriske prædiktorer</t>
  </si>
  <si>
    <t>Ved kategoriskiske prædiktorer, anvend SPSS</t>
  </si>
  <si>
    <t>α = Skæringspunkt (Intercept, b0)
b = Regressionskoefficienten (b1)
Y^ = Prædikteret værdi af Y</t>
  </si>
  <si>
    <t>Herfra kan aflæses værdierne til regressionsmodellen.
T- og p-værdi aflæses ud fra Group</t>
  </si>
  <si>
    <r>
      <t xml:space="preserve">Hvad bliver </t>
    </r>
    <r>
      <rPr>
        <i/>
        <sz val="11"/>
        <color theme="1"/>
        <rFont val="Calibri"/>
        <family val="2"/>
        <scheme val="minor"/>
      </rPr>
      <t>b</t>
    </r>
    <r>
      <rPr>
        <sz val="11"/>
        <color theme="1"/>
        <rFont val="Calibri"/>
        <family val="2"/>
        <scheme val="minor"/>
      </rPr>
      <t>, hvis alle x-scorerne fordobles?</t>
    </r>
  </si>
  <si>
    <r>
      <t xml:space="preserve">- </t>
    </r>
    <r>
      <rPr>
        <i/>
        <sz val="11"/>
        <color theme="1"/>
        <rFont val="Calibri"/>
        <family val="2"/>
        <scheme val="minor"/>
      </rPr>
      <t>b</t>
    </r>
    <r>
      <rPr>
        <sz val="11"/>
        <color theme="1"/>
        <rFont val="Calibri"/>
        <family val="2"/>
        <scheme val="minor"/>
      </rPr>
      <t xml:space="preserve"> halveres da </t>
    </r>
    <r>
      <rPr>
        <i/>
        <sz val="11"/>
        <color theme="1"/>
        <rFont val="Calibri"/>
        <family val="2"/>
        <scheme val="minor"/>
      </rPr>
      <t>b</t>
    </r>
    <r>
      <rPr>
        <sz val="11"/>
        <color theme="1"/>
        <rFont val="Calibri"/>
        <family val="2"/>
        <scheme val="minor"/>
      </rPr>
      <t xml:space="preserve"> er skalaafængig</t>
    </r>
  </si>
  <si>
    <t>En regressionslinje går altid igennem hvilket punkt?</t>
  </si>
  <si>
    <r>
      <t>- (X</t>
    </r>
    <r>
      <rPr>
        <vertAlign val="subscript"/>
        <sz val="11"/>
        <color theme="1"/>
        <rFont val="Calibri"/>
        <family val="2"/>
        <scheme val="minor"/>
      </rPr>
      <t>mean</t>
    </r>
    <r>
      <rPr>
        <sz val="11"/>
        <color theme="1"/>
        <rFont val="Calibri"/>
        <family val="2"/>
        <scheme val="minor"/>
      </rPr>
      <t>,Y</t>
    </r>
    <r>
      <rPr>
        <vertAlign val="subscript"/>
        <sz val="11"/>
        <color theme="1"/>
        <rFont val="Calibri"/>
        <family val="2"/>
        <scheme val="minor"/>
      </rPr>
      <t>mean</t>
    </r>
    <r>
      <rPr>
        <sz val="11"/>
        <color theme="1"/>
        <rFont val="Calibri"/>
        <family val="2"/>
        <scheme val="minor"/>
      </rPr>
      <t>), da modellen er defineret ud fra disse</t>
    </r>
  </si>
  <si>
    <t>Reliabilitet/Validitet</t>
  </si>
  <si>
    <t>Multipel regression</t>
  </si>
  <si>
    <t>Denne vejledning tager udgangspunkt i eksemplet givet i lektion 4</t>
  </si>
  <si>
    <t>Generel formel:</t>
  </si>
  <si>
    <t>I denne guide finder du eksempler på og vejledning til:</t>
  </si>
  <si>
    <t>-Forskningsspørgsmål</t>
  </si>
  <si>
    <t>-Hypoteser</t>
  </si>
  <si>
    <t>-SPSS-vejledning</t>
  </si>
  <si>
    <t>-Tolkning af SPSS-output</t>
  </si>
  <si>
    <t>-Den multiple regressionsmodel</t>
  </si>
  <si>
    <r>
      <rPr>
        <i/>
        <sz val="11"/>
        <color theme="1"/>
        <rFont val="Calibri"/>
        <family val="2"/>
        <scheme val="minor"/>
      </rPr>
      <t>b</t>
    </r>
    <r>
      <rPr>
        <i/>
        <vertAlign val="subscript"/>
        <sz val="11"/>
        <color theme="1"/>
        <rFont val="Calibri"/>
        <family val="2"/>
        <scheme val="minor"/>
      </rPr>
      <t>0</t>
    </r>
    <r>
      <rPr>
        <sz val="11"/>
        <color theme="1"/>
        <rFont val="Calibri"/>
        <family val="2"/>
        <scheme val="minor"/>
      </rPr>
      <t xml:space="preserve">: Skæringspunkt (intercept) - ved simpel lineær regression: </t>
    </r>
    <r>
      <rPr>
        <sz val="11"/>
        <color theme="1"/>
        <rFont val="Calibri"/>
        <family val="2"/>
      </rPr>
      <t xml:space="preserve">α
</t>
    </r>
    <r>
      <rPr>
        <i/>
        <sz val="11"/>
        <color theme="1"/>
        <rFont val="Calibri"/>
        <family val="2"/>
      </rPr>
      <t>b</t>
    </r>
    <r>
      <rPr>
        <i/>
        <vertAlign val="subscript"/>
        <sz val="11"/>
        <color theme="1"/>
        <rFont val="Calibri"/>
        <family val="2"/>
      </rPr>
      <t>1,2…</t>
    </r>
    <r>
      <rPr>
        <i/>
        <sz val="11"/>
        <color theme="1"/>
        <rFont val="Calibri"/>
        <family val="2"/>
      </rPr>
      <t xml:space="preserve">: </t>
    </r>
    <r>
      <rPr>
        <sz val="11"/>
        <color theme="1"/>
        <rFont val="Calibri"/>
        <family val="2"/>
      </rPr>
      <t>regressionskoefficient (</t>
    </r>
    <r>
      <rPr>
        <sz val="11"/>
        <color rgb="FFFF0000"/>
        <rFont val="Calibri"/>
        <family val="2"/>
      </rPr>
      <t xml:space="preserve">korrigeret </t>
    </r>
    <r>
      <rPr>
        <sz val="11"/>
        <rFont val="Calibri"/>
        <family val="2"/>
      </rPr>
      <t>for de andre prædiktorer)</t>
    </r>
    <r>
      <rPr>
        <sz val="11"/>
        <color rgb="FFFF0000"/>
        <rFont val="Calibri"/>
        <family val="2"/>
      </rPr>
      <t xml:space="preserve">
</t>
    </r>
    <r>
      <rPr>
        <sz val="11"/>
        <rFont val="Calibri"/>
        <family val="2"/>
      </rPr>
      <t xml:space="preserve">      - Effekten af en prædiktor på den afhængige variable Y for fasholdt værdi af de ændre prædiktorer</t>
    </r>
  </si>
  <si>
    <t>-Symbolforklaring</t>
  </si>
  <si>
    <t>SPSS</t>
  </si>
  <si>
    <t>Output</t>
  </si>
  <si>
    <t>Model</t>
  </si>
  <si>
    <t>Konklusion</t>
  </si>
  <si>
    <r>
      <t xml:space="preserve">En multipel regression viste at </t>
    </r>
    <r>
      <rPr>
        <sz val="11"/>
        <color rgb="FFFF0000"/>
        <rFont val="Calibri"/>
        <family val="2"/>
        <scheme val="minor"/>
      </rPr>
      <t>graden af støtte som barn (MatCare)</t>
    </r>
    <r>
      <rPr>
        <sz val="11"/>
        <color theme="1"/>
        <rFont val="Calibri"/>
        <family val="2"/>
        <scheme val="minor"/>
      </rPr>
      <t xml:space="preserve"> </t>
    </r>
    <r>
      <rPr>
        <sz val="11"/>
        <color rgb="FFFF0000"/>
        <rFont val="Calibri"/>
        <family val="2"/>
        <scheme val="minor"/>
      </rPr>
      <t>ikke</t>
    </r>
    <r>
      <rPr>
        <sz val="11"/>
        <color theme="1"/>
        <rFont val="Calibri"/>
        <family val="2"/>
        <scheme val="minor"/>
      </rPr>
      <t xml:space="preserve"> har en </t>
    </r>
    <r>
      <rPr>
        <sz val="11"/>
        <color rgb="FFFF0000"/>
        <rFont val="Calibri"/>
        <family val="2"/>
        <scheme val="minor"/>
      </rPr>
      <t>signifikant</t>
    </r>
    <r>
      <rPr>
        <sz val="11"/>
        <color theme="1"/>
        <rFont val="Calibri"/>
        <family val="2"/>
        <scheme val="minor"/>
      </rPr>
      <t xml:space="preserve"> effekt på </t>
    </r>
    <r>
      <rPr>
        <sz val="11"/>
        <color rgb="FFFF0000"/>
        <rFont val="Calibri"/>
        <family val="2"/>
        <scheme val="minor"/>
      </rPr>
      <t>selvsikkerheden i rollen som mor senere i livet (Confidence)</t>
    </r>
    <r>
      <rPr>
        <sz val="11"/>
        <color theme="1"/>
        <rFont val="Calibri"/>
        <family val="2"/>
        <scheme val="minor"/>
      </rPr>
      <t xml:space="preserve">, b = </t>
    </r>
    <r>
      <rPr>
        <sz val="11"/>
        <color rgb="FFFF0000"/>
        <rFont val="Calibri"/>
        <family val="2"/>
        <scheme val="minor"/>
      </rPr>
      <t>0.057</t>
    </r>
    <r>
      <rPr>
        <sz val="11"/>
        <color theme="1"/>
        <rFont val="Calibri"/>
        <family val="2"/>
        <scheme val="minor"/>
      </rPr>
      <t>, t(</t>
    </r>
    <r>
      <rPr>
        <sz val="11"/>
        <color rgb="FFFF0000"/>
        <rFont val="Calibri"/>
        <family val="2"/>
        <scheme val="minor"/>
      </rPr>
      <t>89</t>
    </r>
    <r>
      <rPr>
        <sz val="11"/>
        <color theme="1"/>
        <rFont val="Calibri"/>
        <family val="2"/>
        <scheme val="minor"/>
      </rPr>
      <t xml:space="preserve">) = </t>
    </r>
    <r>
      <rPr>
        <sz val="11"/>
        <color rgb="FFFF0000"/>
        <rFont val="Calibri"/>
        <family val="2"/>
        <scheme val="minor"/>
      </rPr>
      <t>1.297</t>
    </r>
    <r>
      <rPr>
        <sz val="11"/>
        <color theme="1"/>
        <rFont val="Calibri"/>
        <family val="2"/>
        <scheme val="minor"/>
      </rPr>
      <t xml:space="preserve">, p = </t>
    </r>
    <r>
      <rPr>
        <sz val="11"/>
        <color rgb="FFFF0000"/>
        <rFont val="Calibri"/>
        <family val="2"/>
        <scheme val="minor"/>
      </rPr>
      <t>.198</t>
    </r>
    <r>
      <rPr>
        <sz val="11"/>
        <color theme="1"/>
        <rFont val="Calibri"/>
        <family val="2"/>
        <scheme val="minor"/>
      </rPr>
      <t xml:space="preserve">. </t>
    </r>
    <r>
      <rPr>
        <sz val="11"/>
        <color rgb="FFFF0000"/>
        <rFont val="Calibri"/>
        <family val="2"/>
        <scheme val="minor"/>
      </rPr>
      <t>Derimod</t>
    </r>
    <r>
      <rPr>
        <sz val="11"/>
        <color theme="1"/>
        <rFont val="Calibri"/>
        <family val="2"/>
        <scheme val="minor"/>
      </rPr>
      <t xml:space="preserve"> viste analysen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selvtillid før første barn (SelfEsteem)</t>
    </r>
    <r>
      <rPr>
        <sz val="11"/>
        <color theme="1"/>
        <rFont val="Calibri"/>
        <family val="2"/>
        <scheme val="minor"/>
      </rPr>
      <t xml:space="preserve"> på </t>
    </r>
    <r>
      <rPr>
        <sz val="11"/>
        <color rgb="FFFF0000"/>
        <rFont val="Calibri"/>
        <family val="2"/>
        <scheme val="minor"/>
      </rPr>
      <t>selvsikkerheden i rollen som mor senere i livet (Confidence)</t>
    </r>
    <r>
      <rPr>
        <sz val="11"/>
        <color theme="1"/>
        <rFont val="Calibri"/>
        <family val="2"/>
        <scheme val="minor"/>
      </rPr>
      <t xml:space="preserve">, b = </t>
    </r>
    <r>
      <rPr>
        <sz val="11"/>
        <color rgb="FFFF0000"/>
        <rFont val="Calibri"/>
        <family val="2"/>
        <scheme val="minor"/>
      </rPr>
      <t>0.146</t>
    </r>
    <r>
      <rPr>
        <sz val="11"/>
        <color theme="1"/>
        <rFont val="Calibri"/>
        <family val="2"/>
        <scheme val="minor"/>
      </rPr>
      <t>, t(</t>
    </r>
    <r>
      <rPr>
        <sz val="11"/>
        <color rgb="FFFF0000"/>
        <rFont val="Calibri"/>
        <family val="2"/>
        <scheme val="minor"/>
      </rPr>
      <t>89</t>
    </r>
    <r>
      <rPr>
        <sz val="11"/>
        <color theme="1"/>
        <rFont val="Calibri"/>
        <family val="2"/>
        <scheme val="minor"/>
      </rPr>
      <t xml:space="preserve">) = </t>
    </r>
    <r>
      <rPr>
        <sz val="11"/>
        <color rgb="FFFF0000"/>
        <rFont val="Calibri"/>
        <family val="2"/>
        <scheme val="minor"/>
      </rPr>
      <t>3.022</t>
    </r>
    <r>
      <rPr>
        <sz val="11"/>
        <color theme="1"/>
        <rFont val="Calibri"/>
        <family val="2"/>
        <scheme val="minor"/>
      </rPr>
      <t xml:space="preserve">, p = </t>
    </r>
    <r>
      <rPr>
        <sz val="11"/>
        <color rgb="FFFF0000"/>
        <rFont val="Calibri"/>
        <family val="2"/>
        <scheme val="minor"/>
      </rPr>
      <t>.003</t>
    </r>
    <r>
      <rPr>
        <sz val="11"/>
        <color theme="1"/>
        <rFont val="Calibri"/>
        <family val="2"/>
        <scheme val="minor"/>
      </rPr>
      <t>.</t>
    </r>
  </si>
  <si>
    <r>
      <rPr>
        <u/>
        <sz val="11"/>
        <color rgb="FF0070C0"/>
        <rFont val="Calibri"/>
        <family val="2"/>
        <scheme val="minor"/>
      </rPr>
      <t>Forskningsspørgsmål</t>
    </r>
    <r>
      <rPr>
        <sz val="11"/>
        <color rgb="FF0070C0"/>
        <rFont val="Calibri"/>
        <family val="2"/>
        <scheme val="minor"/>
      </rPr>
      <t>: Hvad har betydning for graden af mødres selvsikkerhed</t>
    </r>
    <r>
      <rPr>
        <sz val="11"/>
        <color theme="1"/>
        <rFont val="Calibri"/>
        <family val="2"/>
        <scheme val="minor"/>
      </rPr>
      <t xml:space="preserve">
Afhængig: Selvsikkerhed
Uafhængige: Selvtillid, Graden af støtte som barn</t>
    </r>
  </si>
  <si>
    <r>
      <t>*</t>
    </r>
    <r>
      <rPr>
        <sz val="11"/>
        <color theme="1"/>
        <rFont val="Calibri"/>
        <family val="2"/>
      </rPr>
      <t>β</t>
    </r>
    <r>
      <rPr>
        <vertAlign val="subscript"/>
        <sz val="11"/>
        <color theme="1"/>
        <rFont val="Calibri"/>
        <family val="2"/>
      </rPr>
      <t>std</t>
    </r>
    <r>
      <rPr>
        <sz val="11"/>
        <color theme="1"/>
        <rFont val="Calibri"/>
        <family val="2"/>
      </rPr>
      <t xml:space="preserve"> = Fordi den er </t>
    </r>
    <r>
      <rPr>
        <u/>
        <sz val="11"/>
        <color theme="1"/>
        <rFont val="Calibri"/>
        <family val="2"/>
      </rPr>
      <t>standardiseret</t>
    </r>
    <r>
      <rPr>
        <sz val="11"/>
        <color theme="1"/>
        <rFont val="Calibri"/>
        <family val="2"/>
      </rPr>
      <t xml:space="preserve"> de to værdier sammenlignes. Det der ses, er at SelfEsteem har større effekt end MatCare. Det afspejler sig også i p-værdien, men dette er ikke altid tilfældet</t>
    </r>
    <r>
      <rPr>
        <sz val="11"/>
        <color theme="1"/>
        <rFont val="Calibri"/>
        <family val="2"/>
        <scheme val="minor"/>
      </rPr>
      <t xml:space="preserve">
Kan også bruges til at holde to modeller op imod hinanden.</t>
    </r>
  </si>
  <si>
    <r>
      <t>Modellen med disse to prædiktorer forklarer altså 15,8% af variansen i Y (Confidence i eksemplet)
Flere prædiktorer betyder som regel højere forklaringsgrad (R</t>
    </r>
    <r>
      <rPr>
        <vertAlign val="superscript"/>
        <sz val="11"/>
        <color theme="1"/>
        <rFont val="Calibri"/>
        <family val="2"/>
        <scheme val="minor"/>
      </rPr>
      <t>2</t>
    </r>
    <r>
      <rPr>
        <sz val="11"/>
        <color theme="1"/>
        <rFont val="Calibri"/>
        <family val="2"/>
        <scheme val="minor"/>
      </rPr>
      <t>) men på Statistik 1 og 2 kan man antage at modellen med den største R</t>
    </r>
    <r>
      <rPr>
        <vertAlign val="superscript"/>
        <sz val="11"/>
        <color theme="1"/>
        <rFont val="Calibri"/>
        <family val="2"/>
        <scheme val="minor"/>
      </rPr>
      <t>2</t>
    </r>
    <r>
      <rPr>
        <sz val="11"/>
        <color theme="1"/>
        <rFont val="Calibri"/>
        <family val="2"/>
        <scheme val="minor"/>
      </rPr>
      <t xml:space="preserve"> er den bedste, hvis man skal sammenligne modeller</t>
    </r>
  </si>
  <si>
    <t>I eksemplet er pige kodet som 0 og dreng som 1
Hvis man i sin model sætter 1 (dreng) ind i ledet for køn, reduceres værdien med -0,943. Modsat reduceres det samlede output ikke hvis 0 (pige) indsættes i ledet for køn (-0,943*0 vs -0,943*1).</t>
  </si>
  <si>
    <t>Tolkning af B-koefficienter</t>
  </si>
  <si>
    <t>B-koefficienten indikerer hvor stor betydning hver prædiktor (uafhængige variable) udgør.
B-koefficienten ganget "med den skala som den ligger på" fortæller hvilken betydning det har at ligge hvorhenne på den tilhørende skala</t>
  </si>
  <si>
    <t>-Tolkning af B-koefficienter</t>
  </si>
  <si>
    <r>
      <t xml:space="preserve">B-koefficienter aflæses altid under </t>
    </r>
    <r>
      <rPr>
        <i/>
        <sz val="11"/>
        <color theme="1"/>
        <rFont val="Calibri"/>
        <family val="2"/>
        <scheme val="minor"/>
      </rPr>
      <t>Unstandardized Coefficients</t>
    </r>
    <r>
      <rPr>
        <sz val="11"/>
        <color theme="1"/>
        <rFont val="Calibri"/>
        <family val="2"/>
        <scheme val="minor"/>
      </rPr>
      <t xml:space="preserve"> medmindre formålet er at sammenligne to modeller, i hvilket tilfælde der aflæses under </t>
    </r>
    <r>
      <rPr>
        <i/>
        <sz val="11"/>
        <color theme="1"/>
        <rFont val="Calibri"/>
        <family val="2"/>
        <scheme val="minor"/>
      </rPr>
      <t>Standardized Coefficients</t>
    </r>
  </si>
  <si>
    <t>Denne guide fører dig igennem:</t>
  </si>
  <si>
    <t>-Det generelle formål med faktoranalyse</t>
  </si>
  <si>
    <t>-Udregning af eigenværdier og % forklaret varians</t>
  </si>
  <si>
    <t>-Bestemmelse af faktorer</t>
  </si>
  <si>
    <t>-Faktorvægte og kommunaliteter</t>
  </si>
  <si>
    <t>Formålet med faktoranalyse</t>
  </si>
  <si>
    <t>Eigenværdier og % forklaret varians</t>
  </si>
  <si>
    <r>
      <rPr>
        <b/>
        <sz val="11"/>
        <color theme="1"/>
        <rFont val="Calibri"/>
        <family val="2"/>
        <scheme val="minor"/>
      </rPr>
      <t>Eigenværdi:</t>
    </r>
    <r>
      <rPr>
        <sz val="11"/>
        <color theme="1"/>
        <rFont val="Calibri"/>
        <family val="2"/>
        <scheme val="minor"/>
      </rPr>
      <t xml:space="preserve"> hvor meget faktoren forklarer af den totale variansen for alle observerede variable</t>
    </r>
  </si>
  <si>
    <r>
      <rPr>
        <b/>
        <sz val="11"/>
        <color theme="1"/>
        <rFont val="Calibri"/>
        <family val="2"/>
        <scheme val="minor"/>
      </rPr>
      <t>%VariansFaktorX:</t>
    </r>
    <r>
      <rPr>
        <sz val="11"/>
        <color theme="1"/>
        <rFont val="Calibri"/>
        <family val="2"/>
        <scheme val="minor"/>
      </rPr>
      <t xml:space="preserve"> Hvor meget en faktor forklarer af varians i gennemsnit, for hver af variablerne.
Var tallet 0,828, ville den underliggende faktor i gennemsnit forklare 82,8% af variansen i hver af variablerne</t>
    </r>
  </si>
  <si>
    <t>Eksempel for eigenværdier med 4 faktorer:</t>
  </si>
  <si>
    <r>
      <rPr>
        <b/>
        <sz val="11"/>
        <color theme="1"/>
        <rFont val="Calibri"/>
        <family val="2"/>
        <scheme val="minor"/>
      </rPr>
      <t>Kaisers kriterium:</t>
    </r>
    <r>
      <rPr>
        <sz val="11"/>
        <color theme="1"/>
        <rFont val="Calibri"/>
        <family val="2"/>
        <scheme val="minor"/>
      </rPr>
      <t xml:space="preserve"> En ofte brugt regel (Kaisers kriterium) er, at man kun beskæftiger sig med faktorer, der har en eigenværdi over den gennemsnitlige værdi for eigenværdier.
Dvs. faktorer, der har en eigenværdi over 1 (SPSS standard)
I nogle opgaver kan du i stedet blive bedt om at finde i forhold til et fastsat antal faktorer. Det kan du vælge ved at markere </t>
    </r>
    <r>
      <rPr>
        <i/>
        <sz val="11"/>
        <color theme="1"/>
        <rFont val="Calibri"/>
        <family val="2"/>
        <scheme val="minor"/>
      </rPr>
      <t xml:space="preserve">Fixed number of factors </t>
    </r>
    <r>
      <rPr>
        <sz val="11"/>
        <color theme="1"/>
        <rFont val="Calibri"/>
        <family val="2"/>
        <scheme val="minor"/>
      </rPr>
      <t>i stedet</t>
    </r>
  </si>
  <si>
    <r>
      <rPr>
        <b/>
        <sz val="11"/>
        <color theme="1"/>
        <rFont val="Calibri"/>
        <family val="2"/>
        <scheme val="minor"/>
      </rPr>
      <t>Eigenværdierne</t>
    </r>
    <r>
      <rPr>
        <sz val="11"/>
        <color theme="1"/>
        <rFont val="Calibri"/>
        <family val="2"/>
        <scheme val="minor"/>
      </rPr>
      <t>: Angiver hvor meget hver faktor forklarer af den totale varians for alle observerede variable.</t>
    </r>
  </si>
  <si>
    <r>
      <rPr>
        <b/>
        <sz val="11"/>
        <color theme="1"/>
        <rFont val="Calibri"/>
        <family val="2"/>
        <scheme val="minor"/>
      </rPr>
      <t>Kommunaliteterne</t>
    </r>
    <r>
      <rPr>
        <sz val="11"/>
        <color theme="1"/>
        <rFont val="Calibri"/>
        <family val="2"/>
        <scheme val="minor"/>
      </rPr>
      <t xml:space="preserve"> (communalities): Angiver hvor meget de udtrykne faktorer tilsammen forklarer af variansen for hver af de observerede variable.</t>
    </r>
  </si>
  <si>
    <t>Rotation</t>
  </si>
  <si>
    <t>For at opnå højere korrelationer med faktorerne, er det nyttigt at benytte sig af rotation</t>
  </si>
  <si>
    <r>
      <rPr>
        <b/>
        <sz val="11"/>
        <color theme="1"/>
        <rFont val="Calibri"/>
        <family val="2"/>
        <scheme val="minor"/>
      </rPr>
      <t>Faktorvægt</t>
    </r>
    <r>
      <rPr>
        <sz val="11"/>
        <color theme="1"/>
        <rFont val="Calibri"/>
        <family val="2"/>
        <scheme val="minor"/>
      </rPr>
      <t>: Hvor meget en variabel vægter i en specifik faktor (aflæses i komponent matricen)</t>
    </r>
  </si>
  <si>
    <t>Scree-plottet er en grafisk repræsentation af faktorernes eigenværdier, der kan tydeliggøre, hvor mange faktorer der skal medtages</t>
  </si>
  <si>
    <t>Loadingplot</t>
  </si>
  <si>
    <t>Det ses af komponentmatricen at faktorernes vægtning er øget med rotationen</t>
  </si>
  <si>
    <t>-Rotation af faktorer (varimax)</t>
  </si>
  <si>
    <r>
      <t xml:space="preserve">I datasæt med mange variabler, kan det være fordelagtigt at </t>
    </r>
    <r>
      <rPr>
        <i/>
        <sz val="11"/>
        <color theme="1"/>
        <rFont val="Calibri"/>
        <family val="2"/>
        <scheme val="minor"/>
      </rPr>
      <t>suppress</t>
    </r>
    <r>
      <rPr>
        <sz val="11"/>
        <color theme="1"/>
        <rFont val="Calibri"/>
        <family val="2"/>
        <scheme val="minor"/>
      </rPr>
      <t xml:space="preserve"> små koefficienter for at danne overblik:</t>
    </r>
  </si>
  <si>
    <r>
      <t xml:space="preserve">- At forklare et bagvedliggende mønster blandt et sæt af korrelationer, typiskt mellem et stort antal forskellige tests eller spørgsmål i et spørgeskema.
- </t>
    </r>
    <r>
      <rPr>
        <b/>
        <sz val="11"/>
        <color theme="1"/>
        <rFont val="Calibri"/>
        <family val="2"/>
        <scheme val="minor"/>
      </rPr>
      <t>Input</t>
    </r>
    <r>
      <rPr>
        <sz val="11"/>
        <color theme="1"/>
        <rFont val="Calibri"/>
        <family val="2"/>
        <scheme val="minor"/>
      </rPr>
      <t xml:space="preserve"> til en faktoranalyse er en korrelationsmatrise mellem tests (eller spørgsmål), der allesammen korrelerer mere eller mindre indbyrdes.
- </t>
    </r>
    <r>
      <rPr>
        <b/>
        <sz val="11"/>
        <color theme="1"/>
        <rFont val="Calibri"/>
        <family val="2"/>
        <scheme val="minor"/>
      </rPr>
      <t>Output</t>
    </r>
    <r>
      <rPr>
        <sz val="11"/>
        <color theme="1"/>
        <rFont val="Calibri"/>
        <family val="2"/>
        <scheme val="minor"/>
      </rPr>
      <t xml:space="preserve"> fra en faktoranalyse er et mindre antal af faktorer, som ikke korrelerer indbyrdes.
- Den psykologiske fortolkning af faktorerne afgøres ude fra hvilke tests (eller spørgsmål), der bidrager til hver faktor.</t>
    </r>
  </si>
  <si>
    <t>Her ses et eksempel hvor "støjen" er fjernet fra tabellen</t>
  </si>
  <si>
    <r>
      <t xml:space="preserve">Det ses at den kummulative forklaringsgrad i den roterede og ikke-roterede vægtning er den samme, men at fordelingen er forskellig
Foretages der en rotation, rapporteres der altid for de </t>
    </r>
    <r>
      <rPr>
        <u/>
        <sz val="11"/>
        <color theme="1"/>
        <rFont val="Calibri"/>
        <family val="2"/>
        <scheme val="minor"/>
      </rPr>
      <t>roterede værdier</t>
    </r>
  </si>
  <si>
    <t>ANOVA</t>
  </si>
  <si>
    <t>One-Way ANOVA</t>
  </si>
  <si>
    <t>n:</t>
  </si>
  <si>
    <r>
      <t>Step: 1 Beregning af MS</t>
    </r>
    <r>
      <rPr>
        <vertAlign val="subscript"/>
        <sz val="11"/>
        <color theme="1"/>
        <rFont val="Calibri"/>
        <family val="2"/>
        <scheme val="minor"/>
      </rPr>
      <t>Group</t>
    </r>
  </si>
  <si>
    <r>
      <t>n</t>
    </r>
    <r>
      <rPr>
        <vertAlign val="subscript"/>
        <sz val="11"/>
        <color theme="1"/>
        <rFont val="Calibri"/>
        <family val="2"/>
        <scheme val="minor"/>
      </rPr>
      <t xml:space="preserve">1 </t>
    </r>
    <r>
      <rPr>
        <sz val="11"/>
        <color theme="1"/>
        <rFont val="Calibri"/>
        <family val="2"/>
        <scheme val="minor"/>
      </rPr>
      <t>=</t>
    </r>
  </si>
  <si>
    <r>
      <t>n</t>
    </r>
    <r>
      <rPr>
        <vertAlign val="subscript"/>
        <sz val="11"/>
        <color theme="1"/>
        <rFont val="Calibri"/>
        <family val="2"/>
        <scheme val="minor"/>
      </rPr>
      <t>5</t>
    </r>
    <r>
      <rPr>
        <sz val="11"/>
        <color theme="1"/>
        <rFont val="Calibri"/>
        <family val="2"/>
        <scheme val="minor"/>
      </rPr>
      <t xml:space="preserve"> =</t>
    </r>
  </si>
  <si>
    <r>
      <t>n</t>
    </r>
    <r>
      <rPr>
        <vertAlign val="subscript"/>
        <sz val="11"/>
        <color theme="1"/>
        <rFont val="Calibri"/>
        <family val="2"/>
        <scheme val="minor"/>
      </rPr>
      <t>4</t>
    </r>
    <r>
      <rPr>
        <sz val="11"/>
        <color theme="1"/>
        <rFont val="Calibri"/>
        <family val="2"/>
        <scheme val="minor"/>
      </rPr>
      <t xml:space="preserve"> =</t>
    </r>
  </si>
  <si>
    <r>
      <t>n</t>
    </r>
    <r>
      <rPr>
        <vertAlign val="subscript"/>
        <sz val="11"/>
        <color theme="1"/>
        <rFont val="Calibri"/>
        <family val="2"/>
        <scheme val="minor"/>
      </rPr>
      <t>3</t>
    </r>
    <r>
      <rPr>
        <sz val="11"/>
        <color theme="1"/>
        <rFont val="Calibri"/>
        <family val="2"/>
        <scheme val="minor"/>
      </rPr>
      <t xml:space="preserve"> =</t>
    </r>
  </si>
  <si>
    <r>
      <t>n</t>
    </r>
    <r>
      <rPr>
        <vertAlign val="subscript"/>
        <sz val="11"/>
        <color theme="1"/>
        <rFont val="Calibri"/>
        <family val="2"/>
        <scheme val="minor"/>
      </rPr>
      <t>2</t>
    </r>
    <r>
      <rPr>
        <sz val="11"/>
        <color theme="1"/>
        <rFont val="Calibri"/>
        <family val="2"/>
        <scheme val="minor"/>
      </rPr>
      <t xml:space="preserve"> =</t>
    </r>
  </si>
  <si>
    <r>
      <rPr>
        <sz val="11"/>
        <color theme="4" tint="-0.249977111117893"/>
        <rFont val="Calibri"/>
        <family val="2"/>
        <scheme val="minor"/>
      </rPr>
      <t>24 studerende blev tilfældigt inddelt i tre grupper og sat til at studere en tekst i 30 minutter, hvorefter de skulle besvare 10 multiple-choice spørgsmål. Grupperne studerede teksten med henholdsvis konstant, varierende eller ingen baggrundsstøj</t>
    </r>
    <r>
      <rPr>
        <sz val="11"/>
        <color theme="1"/>
        <rFont val="Calibri"/>
        <family val="2"/>
        <scheme val="minor"/>
      </rPr>
      <t xml:space="preserve">. En one-way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baggrundsstøj</t>
    </r>
    <r>
      <rPr>
        <sz val="11"/>
        <color theme="1"/>
        <rFont val="Calibri"/>
        <family val="2"/>
        <scheme val="minor"/>
      </rPr>
      <t xml:space="preserve"> på </t>
    </r>
    <r>
      <rPr>
        <sz val="11"/>
        <color rgb="FFFF0000"/>
        <rFont val="Calibri"/>
        <family val="2"/>
        <scheme val="minor"/>
      </rPr>
      <t>antal korrekte spørgsmål</t>
    </r>
    <r>
      <rPr>
        <sz val="11"/>
        <color theme="1"/>
        <rFont val="Calibri"/>
        <family val="2"/>
        <scheme val="minor"/>
      </rPr>
      <t>, F(</t>
    </r>
    <r>
      <rPr>
        <sz val="11"/>
        <color rgb="FFFF0000"/>
        <rFont val="Calibri"/>
        <family val="2"/>
        <scheme val="minor"/>
      </rPr>
      <t>2</t>
    </r>
    <r>
      <rPr>
        <sz val="11"/>
        <color theme="1"/>
        <rFont val="Calibri"/>
        <family val="2"/>
        <scheme val="minor"/>
      </rPr>
      <t>,</t>
    </r>
    <r>
      <rPr>
        <sz val="11"/>
        <color rgb="FFFF0000"/>
        <rFont val="Calibri"/>
        <family val="2"/>
        <scheme val="minor"/>
      </rPr>
      <t>21</t>
    </r>
    <r>
      <rPr>
        <sz val="11"/>
        <color theme="1"/>
        <rFont val="Calibri"/>
        <family val="2"/>
        <scheme val="minor"/>
      </rPr>
      <t xml:space="preserve">) = </t>
    </r>
    <r>
      <rPr>
        <sz val="11"/>
        <color rgb="FFFF0000"/>
        <rFont val="Calibri"/>
        <family val="2"/>
        <scheme val="minor"/>
      </rPr>
      <t>3.5</t>
    </r>
    <r>
      <rPr>
        <sz val="11"/>
        <color theme="1"/>
        <rFont val="Calibri"/>
        <family val="2"/>
        <scheme val="minor"/>
      </rPr>
      <t xml:space="preserve">, p = </t>
    </r>
    <r>
      <rPr>
        <sz val="11"/>
        <color rgb="FFFF0000"/>
        <rFont val="Calibri"/>
        <family val="2"/>
        <scheme val="minor"/>
      </rPr>
      <t>.049</t>
    </r>
    <r>
      <rPr>
        <sz val="11"/>
        <rFont val="Calibri"/>
        <family val="2"/>
        <scheme val="minor"/>
      </rPr>
      <t xml:space="preserve">, </t>
    </r>
    <r>
      <rPr>
        <sz val="11"/>
        <rFont val="Calibri"/>
        <family val="2"/>
      </rPr>
      <t>η</t>
    </r>
    <r>
      <rPr>
        <vertAlign val="superscript"/>
        <sz val="11"/>
        <rFont val="Calibri"/>
        <family val="2"/>
      </rPr>
      <t>2</t>
    </r>
    <r>
      <rPr>
        <sz val="11"/>
        <rFont val="Calibri"/>
        <family val="2"/>
      </rPr>
      <t xml:space="preserve"> = </t>
    </r>
    <r>
      <rPr>
        <sz val="11"/>
        <color rgb="FFFF0000"/>
        <rFont val="Calibri"/>
        <family val="2"/>
      </rPr>
      <t>.25</t>
    </r>
  </si>
  <si>
    <t>Slet de grupper du ikke bruger</t>
  </si>
  <si>
    <t>STEPS fører dig igennem processen for at lave en One-Way ANOVA</t>
  </si>
  <si>
    <t>Step 2: Beregning af MSerror</t>
  </si>
  <si>
    <t>Grupper</t>
  </si>
  <si>
    <t>Udregninger til standardafvigelse</t>
  </si>
  <si>
    <t>SUM:</t>
  </si>
  <si>
    <t>Step 3: Udregn F-værdi</t>
  </si>
  <si>
    <t>Afhængig af hvilken data du har, anvendes enten den øverste eller den nederste metode til at udregne MSerror</t>
  </si>
  <si>
    <t>Slet de varianser du ikke bruger</t>
  </si>
  <si>
    <t>1. Indtast den data du har:</t>
  </si>
  <si>
    <t>-SStotal under STEP 2</t>
  </si>
  <si>
    <t>-Varianser under STEP 2</t>
  </si>
  <si>
    <t>E.3 Critical Values of the F Distribution: Alpha = .05</t>
  </si>
  <si>
    <t>-Har du i stedet et helt datasæt indsæt da datapunkter i kolonne U-Y</t>
  </si>
  <si>
    <t>2. Slet de gruppemeans under STEP 1 og varianser under STEP 2 som du ikke bruger</t>
  </si>
  <si>
    <t>Tabel E.3</t>
  </si>
  <si>
    <t>3. Aflæs en F-værdi</t>
  </si>
  <si>
    <t>-Arket regner selv de nødvendige værdier</t>
  </si>
  <si>
    <t>-Hvilken du skal aflæse afhænger af hvilke data du har brugt</t>
  </si>
  <si>
    <t xml:space="preserve">F udregnes ud fra hver af de to alternativer til MSerror, du skal blot bruge én af dem </t>
  </si>
  <si>
    <t>4. Aflæs tabel E.3</t>
  </si>
  <si>
    <t>Denominator:</t>
  </si>
  <si>
    <t>Numerator:</t>
  </si>
  <si>
    <r>
      <rPr>
        <sz val="11"/>
        <color theme="4" tint="-0.249977111117893"/>
        <rFont val="Calibri"/>
        <family val="2"/>
        <scheme val="minor"/>
      </rPr>
      <t>24 studerende blev tilfældigt inddelt i tre grupper og sat til at studere en tekst i 30 minutter, hvorefter de skulle besvare 10 multiple-choice spørgsmål. Grupperne studerede teksten med henholdsvis konstant, varierende eller ingen baggrundsstøj</t>
    </r>
    <r>
      <rPr>
        <sz val="11"/>
        <color theme="1"/>
        <rFont val="Calibri"/>
        <family val="2"/>
        <scheme val="minor"/>
      </rPr>
      <t xml:space="preserve">. En one-way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baggrundsstøj</t>
    </r>
    <r>
      <rPr>
        <sz val="11"/>
        <color theme="1"/>
        <rFont val="Calibri"/>
        <family val="2"/>
        <scheme val="minor"/>
      </rPr>
      <t xml:space="preserve"> på </t>
    </r>
    <r>
      <rPr>
        <sz val="11"/>
        <color rgb="FFFF0000"/>
        <rFont val="Calibri"/>
        <family val="2"/>
        <scheme val="minor"/>
      </rPr>
      <t>antal korrekte spørgsmål</t>
    </r>
    <r>
      <rPr>
        <sz val="11"/>
        <color theme="1"/>
        <rFont val="Calibri"/>
        <family val="2"/>
        <scheme val="minor"/>
      </rPr>
      <t>, F(</t>
    </r>
    <r>
      <rPr>
        <sz val="11"/>
        <color rgb="FFFF0000"/>
        <rFont val="Calibri"/>
        <family val="2"/>
        <scheme val="minor"/>
      </rPr>
      <t>2</t>
    </r>
    <r>
      <rPr>
        <sz val="11"/>
        <color theme="1"/>
        <rFont val="Calibri"/>
        <family val="2"/>
        <scheme val="minor"/>
      </rPr>
      <t>,</t>
    </r>
    <r>
      <rPr>
        <sz val="11"/>
        <color rgb="FFFF0000"/>
        <rFont val="Calibri"/>
        <family val="2"/>
        <scheme val="minor"/>
      </rPr>
      <t>21</t>
    </r>
    <r>
      <rPr>
        <sz val="11"/>
        <color theme="1"/>
        <rFont val="Calibri"/>
        <family val="2"/>
        <scheme val="minor"/>
      </rPr>
      <t xml:space="preserve">) = </t>
    </r>
    <r>
      <rPr>
        <sz val="11"/>
        <color rgb="FFFF0000"/>
        <rFont val="Calibri"/>
        <family val="2"/>
        <scheme val="minor"/>
      </rPr>
      <t>3.5</t>
    </r>
    <r>
      <rPr>
        <sz val="11"/>
        <color theme="1"/>
        <rFont val="Calibri"/>
        <family val="2"/>
        <scheme val="minor"/>
      </rPr>
      <t xml:space="preserve">, p = </t>
    </r>
    <r>
      <rPr>
        <sz val="11"/>
        <color rgb="FFFF0000"/>
        <rFont val="Calibri"/>
        <family val="2"/>
        <scheme val="minor"/>
      </rPr>
      <t>.049</t>
    </r>
    <r>
      <rPr>
        <sz val="11"/>
        <rFont val="Calibri"/>
        <family val="2"/>
        <scheme val="minor"/>
      </rPr>
      <t xml:space="preserve">, </t>
    </r>
    <r>
      <rPr>
        <sz val="11"/>
        <rFont val="Calibri"/>
        <family val="2"/>
      </rPr>
      <t>η</t>
    </r>
    <r>
      <rPr>
        <vertAlign val="superscript"/>
        <sz val="11"/>
        <rFont val="Calibri"/>
        <family val="2"/>
      </rPr>
      <t>2</t>
    </r>
    <r>
      <rPr>
        <sz val="11"/>
        <rFont val="Calibri"/>
        <family val="2"/>
      </rPr>
      <t xml:space="preserve"> = </t>
    </r>
    <r>
      <rPr>
        <sz val="11"/>
        <color rgb="FFFF0000"/>
        <rFont val="Calibri"/>
        <family val="2"/>
      </rPr>
      <t>.25</t>
    </r>
  </si>
  <si>
    <r>
      <t>Step 4: Aflæs F</t>
    </r>
    <r>
      <rPr>
        <vertAlign val="subscript"/>
        <sz val="11"/>
        <color theme="1"/>
        <rFont val="Calibri"/>
        <family val="2"/>
        <scheme val="minor"/>
      </rPr>
      <t>0,05</t>
    </r>
    <r>
      <rPr>
        <sz val="11"/>
        <color theme="1"/>
        <rFont val="Calibri"/>
        <family val="2"/>
        <scheme val="minor"/>
      </rPr>
      <t xml:space="preserve"> i tabel E.3</t>
    </r>
  </si>
  <si>
    <t>Fischers Least Significant Difference (LSD)</t>
  </si>
  <si>
    <t>Forudsætter at F-testen er signifikant</t>
  </si>
  <si>
    <r>
      <t>Beslutningsregel: 
F &gt; F</t>
    </r>
    <r>
      <rPr>
        <vertAlign val="subscript"/>
        <sz val="11"/>
        <color theme="1"/>
        <rFont val="Calibri"/>
        <family val="2"/>
        <scheme val="minor"/>
      </rPr>
      <t>0,05</t>
    </r>
    <r>
      <rPr>
        <sz val="11"/>
        <color theme="1"/>
        <rFont val="Calibri"/>
        <family val="2"/>
        <scheme val="minor"/>
      </rPr>
      <t>(df</t>
    </r>
    <r>
      <rPr>
        <vertAlign val="subscript"/>
        <sz val="11"/>
        <color theme="1"/>
        <rFont val="Calibri"/>
        <family val="2"/>
        <scheme val="minor"/>
      </rPr>
      <t>group</t>
    </r>
    <r>
      <rPr>
        <sz val="11"/>
        <color theme="1"/>
        <rFont val="Calibri"/>
        <family val="2"/>
        <scheme val="minor"/>
      </rPr>
      <t>,df</t>
    </r>
    <r>
      <rPr>
        <vertAlign val="subscript"/>
        <sz val="11"/>
        <color theme="1"/>
        <rFont val="Calibri"/>
        <family val="2"/>
        <scheme val="minor"/>
      </rPr>
      <t>error</t>
    </r>
    <r>
      <rPr>
        <sz val="11"/>
        <color theme="1"/>
        <rFont val="Calibri"/>
        <family val="2"/>
        <scheme val="minor"/>
      </rPr>
      <t>) Forkastes H</t>
    </r>
    <r>
      <rPr>
        <vertAlign val="subscript"/>
        <sz val="11"/>
        <color theme="1"/>
        <rFont val="Calibri"/>
        <family val="2"/>
        <scheme val="minor"/>
      </rPr>
      <t xml:space="preserve">0
</t>
    </r>
    <r>
      <rPr>
        <sz val="11"/>
        <color theme="1"/>
        <rFont val="Calibri"/>
        <family val="2"/>
        <scheme val="minor"/>
      </rPr>
      <t>F &lt; F</t>
    </r>
    <r>
      <rPr>
        <vertAlign val="subscript"/>
        <sz val="11"/>
        <color theme="1"/>
        <rFont val="Calibri"/>
        <family val="2"/>
        <scheme val="minor"/>
      </rPr>
      <t>0,05</t>
    </r>
    <r>
      <rPr>
        <sz val="11"/>
        <color theme="1"/>
        <rFont val="Calibri"/>
        <family val="2"/>
        <scheme val="minor"/>
      </rPr>
      <t>(df</t>
    </r>
    <r>
      <rPr>
        <vertAlign val="subscript"/>
        <sz val="11"/>
        <color theme="1"/>
        <rFont val="Calibri"/>
        <family val="2"/>
        <scheme val="minor"/>
      </rPr>
      <t>group</t>
    </r>
    <r>
      <rPr>
        <sz val="11"/>
        <color theme="1"/>
        <rFont val="Calibri"/>
        <family val="2"/>
        <scheme val="minor"/>
      </rPr>
      <t>,df</t>
    </r>
    <r>
      <rPr>
        <vertAlign val="subscript"/>
        <sz val="11"/>
        <color theme="1"/>
        <rFont val="Calibri"/>
        <family val="2"/>
        <scheme val="minor"/>
      </rPr>
      <t>error</t>
    </r>
    <r>
      <rPr>
        <sz val="11"/>
        <color theme="1"/>
        <rFont val="Calibri"/>
        <family val="2"/>
        <scheme val="minor"/>
      </rPr>
      <t>) Fastholdes H</t>
    </r>
    <r>
      <rPr>
        <vertAlign val="subscript"/>
        <sz val="11"/>
        <color theme="1"/>
        <rFont val="Calibri"/>
        <family val="2"/>
        <scheme val="minor"/>
      </rPr>
      <t>0</t>
    </r>
  </si>
  <si>
    <r>
      <t xml:space="preserve">Ekstra step: Udregn </t>
    </r>
    <r>
      <rPr>
        <sz val="11"/>
        <color theme="1"/>
        <rFont val="Calibri"/>
        <family val="2"/>
      </rPr>
      <t>η</t>
    </r>
    <r>
      <rPr>
        <vertAlign val="superscript"/>
        <sz val="11"/>
        <color theme="1"/>
        <rFont val="Calibri"/>
        <family val="2"/>
      </rPr>
      <t>2</t>
    </r>
  </si>
  <si>
    <r>
      <rPr>
        <sz val="11"/>
        <color theme="4" tint="-0.249977111117893"/>
        <rFont val="Calibri"/>
        <family val="2"/>
        <scheme val="minor"/>
      </rPr>
      <t>24 studerende blev tilfældigt inddelt i tre grupper og sat til at studere en tekst i 30 minutter, hvorefter de skulle besvare 10 multiple-choice spørgsmål. Grupperne studerede teksten med henholdsvis konstant, varierende eller ingen baggrundsstøj</t>
    </r>
    <r>
      <rPr>
        <sz val="11"/>
        <color theme="1"/>
        <rFont val="Calibri"/>
        <family val="2"/>
        <scheme val="minor"/>
      </rPr>
      <t xml:space="preserve">. En one-way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baggrundsstøj</t>
    </r>
    <r>
      <rPr>
        <sz val="11"/>
        <color theme="1"/>
        <rFont val="Calibri"/>
        <family val="2"/>
        <scheme val="minor"/>
      </rPr>
      <t xml:space="preserve"> på </t>
    </r>
    <r>
      <rPr>
        <sz val="11"/>
        <color rgb="FFFF0000"/>
        <rFont val="Calibri"/>
        <family val="2"/>
        <scheme val="minor"/>
      </rPr>
      <t>antal korrekte spørgsmål</t>
    </r>
    <r>
      <rPr>
        <sz val="11"/>
        <color theme="1"/>
        <rFont val="Calibri"/>
        <family val="2"/>
        <scheme val="minor"/>
      </rPr>
      <t>, F(</t>
    </r>
    <r>
      <rPr>
        <sz val="11"/>
        <color rgb="FFFF0000"/>
        <rFont val="Calibri"/>
        <family val="2"/>
        <scheme val="minor"/>
      </rPr>
      <t>2</t>
    </r>
    <r>
      <rPr>
        <sz val="11"/>
        <color theme="1"/>
        <rFont val="Calibri"/>
        <family val="2"/>
        <scheme val="minor"/>
      </rPr>
      <t>,</t>
    </r>
    <r>
      <rPr>
        <sz val="11"/>
        <color rgb="FFFF0000"/>
        <rFont val="Calibri"/>
        <family val="2"/>
        <scheme val="minor"/>
      </rPr>
      <t>21</t>
    </r>
    <r>
      <rPr>
        <sz val="11"/>
        <color theme="1"/>
        <rFont val="Calibri"/>
        <family val="2"/>
        <scheme val="minor"/>
      </rPr>
      <t xml:space="preserve">) = </t>
    </r>
    <r>
      <rPr>
        <sz val="11"/>
        <color rgb="FFFF0000"/>
        <rFont val="Calibri"/>
        <family val="2"/>
        <scheme val="minor"/>
      </rPr>
      <t>3.5</t>
    </r>
    <r>
      <rPr>
        <sz val="11"/>
        <color theme="1"/>
        <rFont val="Calibri"/>
        <family val="2"/>
        <scheme val="minor"/>
      </rPr>
      <t xml:space="preserve">, p = </t>
    </r>
    <r>
      <rPr>
        <sz val="11"/>
        <color rgb="FFFF0000"/>
        <rFont val="Calibri"/>
        <family val="2"/>
        <scheme val="minor"/>
      </rPr>
      <t>.049</t>
    </r>
    <r>
      <rPr>
        <sz val="11"/>
        <rFont val="Calibri"/>
        <family val="2"/>
        <scheme val="minor"/>
      </rPr>
      <t xml:space="preserve">, </t>
    </r>
    <r>
      <rPr>
        <sz val="11"/>
        <rFont val="Calibri"/>
        <family val="2"/>
      </rPr>
      <t>η</t>
    </r>
    <r>
      <rPr>
        <vertAlign val="superscript"/>
        <sz val="11"/>
        <rFont val="Calibri"/>
        <family val="2"/>
      </rPr>
      <t>2</t>
    </r>
    <r>
      <rPr>
        <sz val="11"/>
        <rFont val="Calibri"/>
        <family val="2"/>
      </rPr>
      <t xml:space="preserve"> = </t>
    </r>
    <r>
      <rPr>
        <sz val="11"/>
        <color rgb="FFFF0000"/>
        <rFont val="Calibri"/>
        <family val="2"/>
      </rPr>
      <t>.25</t>
    </r>
    <r>
      <rPr>
        <sz val="11"/>
        <color theme="1"/>
        <rFont val="Calibri"/>
        <family val="2"/>
        <scheme val="minor"/>
      </rPr>
      <t xml:space="preserve">.
Posthoc analyse (Fischers LSD test) viste at gruppen med </t>
    </r>
    <r>
      <rPr>
        <sz val="11"/>
        <color rgb="FFFF0000"/>
        <rFont val="Calibri"/>
        <family val="2"/>
        <scheme val="minor"/>
      </rPr>
      <t xml:space="preserve">konstant baggrundstøj </t>
    </r>
    <r>
      <rPr>
        <sz val="11"/>
        <color theme="1"/>
        <rFont val="Calibri"/>
        <family val="2"/>
        <scheme val="minor"/>
      </rPr>
      <t xml:space="preserve">havde </t>
    </r>
    <r>
      <rPr>
        <sz val="11"/>
        <color rgb="FFFF0000"/>
        <rFont val="Calibri"/>
        <family val="2"/>
        <scheme val="minor"/>
      </rPr>
      <t>signifikant flere sprøgsmål korrekt</t>
    </r>
    <r>
      <rPr>
        <sz val="11"/>
        <color theme="1"/>
        <rFont val="Calibri"/>
        <family val="2"/>
        <scheme val="minor"/>
      </rPr>
      <t xml:space="preserve">, X ̅ = </t>
    </r>
    <r>
      <rPr>
        <sz val="11"/>
        <color rgb="FFFF0000"/>
        <rFont val="Calibri"/>
        <family val="2"/>
        <scheme val="minor"/>
      </rPr>
      <t>6</t>
    </r>
    <r>
      <rPr>
        <sz val="11"/>
        <color theme="1"/>
        <rFont val="Calibri"/>
        <family val="2"/>
        <scheme val="minor"/>
      </rPr>
      <t xml:space="preserve">, end gruppen </t>
    </r>
    <r>
      <rPr>
        <sz val="11"/>
        <color rgb="FFFF0000"/>
        <rFont val="Calibri"/>
        <family val="2"/>
        <scheme val="minor"/>
      </rPr>
      <t>med ingen baggrundstøj</t>
    </r>
    <r>
      <rPr>
        <sz val="11"/>
        <color theme="1"/>
        <rFont val="Calibri"/>
        <family val="2"/>
        <scheme val="minor"/>
      </rPr>
      <t xml:space="preserve">, X ̅ = </t>
    </r>
    <r>
      <rPr>
        <sz val="11"/>
        <color rgb="FFFF0000"/>
        <rFont val="Calibri"/>
        <family val="2"/>
        <scheme val="minor"/>
      </rPr>
      <t>3.5</t>
    </r>
    <r>
      <rPr>
        <sz val="11"/>
        <color theme="1"/>
        <rFont val="Calibri"/>
        <family val="2"/>
        <scheme val="minor"/>
      </rPr>
      <t>, t(</t>
    </r>
    <r>
      <rPr>
        <sz val="11"/>
        <color rgb="FFFF0000"/>
        <rFont val="Calibri"/>
        <family val="2"/>
        <scheme val="minor"/>
      </rPr>
      <t>21</t>
    </r>
    <r>
      <rPr>
        <sz val="11"/>
        <color theme="1"/>
        <rFont val="Calibri"/>
        <family val="2"/>
        <scheme val="minor"/>
      </rPr>
      <t xml:space="preserve">) = </t>
    </r>
    <r>
      <rPr>
        <sz val="11"/>
        <color rgb="FFFF0000"/>
        <rFont val="Calibri"/>
        <family val="2"/>
        <scheme val="minor"/>
      </rPr>
      <t>2.5</t>
    </r>
    <r>
      <rPr>
        <sz val="11"/>
        <color theme="1"/>
        <rFont val="Calibri"/>
        <family val="2"/>
        <scheme val="minor"/>
      </rPr>
      <t xml:space="preserve">, p = </t>
    </r>
    <r>
      <rPr>
        <sz val="11"/>
        <color rgb="FFFF0000"/>
        <rFont val="Calibri"/>
        <family val="2"/>
        <scheme val="minor"/>
      </rPr>
      <t>.021</t>
    </r>
    <r>
      <rPr>
        <sz val="11"/>
        <color theme="1"/>
        <rFont val="Calibri"/>
        <family val="2"/>
        <scheme val="minor"/>
      </rPr>
      <t xml:space="preserve">   </t>
    </r>
  </si>
  <si>
    <t>Effektstørrelse</t>
  </si>
  <si>
    <t>Lille</t>
  </si>
  <si>
    <t>.01</t>
  </si>
  <si>
    <t>Medium</t>
  </si>
  <si>
    <t>.06</t>
  </si>
  <si>
    <t>Høj</t>
  </si>
  <si>
    <t>.14</t>
  </si>
  <si>
    <r>
      <t>η</t>
    </r>
    <r>
      <rPr>
        <vertAlign val="superscript"/>
        <sz val="11"/>
        <color theme="1"/>
        <rFont val="Calibri"/>
        <family val="2"/>
        <scheme val="minor"/>
      </rPr>
      <t>2</t>
    </r>
  </si>
  <si>
    <t>Fischers Least Significant Difference test (LSD)</t>
  </si>
  <si>
    <t>Bruges ved 3 grupper (ANOVA)</t>
  </si>
  <si>
    <t>Hvis der er flere end 3 grupper eller F-testen ikker er signifikant, brug da Bonferroni-korrektionen (som det anbefales at lave i hånden)</t>
  </si>
  <si>
    <t>Denne guide fører dig igennem processen for at lave en factorial ANOVA i SPSS samt fortolke på resultatet.</t>
  </si>
  <si>
    <r>
      <rPr>
        <u/>
        <sz val="11"/>
        <color theme="1"/>
        <rFont val="Calibri"/>
        <family val="2"/>
        <scheme val="minor"/>
      </rPr>
      <t>Nulhypotesen for interaktion</t>
    </r>
    <r>
      <rPr>
        <sz val="11"/>
        <color theme="1"/>
        <rFont val="Calibri"/>
        <family val="2"/>
        <scheme val="minor"/>
      </rPr>
      <t>: Variablerne er additive. Effekten af variabel</t>
    </r>
    <r>
      <rPr>
        <vertAlign val="subscript"/>
        <sz val="11"/>
        <color theme="1"/>
        <rFont val="Calibri"/>
        <family val="2"/>
        <scheme val="minor"/>
      </rPr>
      <t>1</t>
    </r>
    <r>
      <rPr>
        <sz val="11"/>
        <color theme="1"/>
        <rFont val="Calibri"/>
        <family val="2"/>
        <scheme val="minor"/>
      </rPr>
      <t xml:space="preserve"> + variabel</t>
    </r>
    <r>
      <rPr>
        <vertAlign val="subscript"/>
        <sz val="11"/>
        <color theme="1"/>
        <rFont val="Calibri"/>
        <family val="2"/>
        <scheme val="minor"/>
      </rPr>
      <t>2</t>
    </r>
    <r>
      <rPr>
        <sz val="11"/>
        <color theme="1"/>
        <rFont val="Calibri"/>
        <family val="2"/>
        <scheme val="minor"/>
      </rPr>
      <t xml:space="preserve"> er det samme som effkten af variabel</t>
    </r>
    <r>
      <rPr>
        <vertAlign val="subscript"/>
        <sz val="11"/>
        <color theme="1"/>
        <rFont val="Calibri"/>
        <family val="2"/>
        <scheme val="minor"/>
      </rPr>
      <t xml:space="preserve">1 </t>
    </r>
    <r>
      <rPr>
        <sz val="11"/>
        <color theme="1"/>
        <rFont val="Calibri"/>
        <family val="2"/>
        <scheme val="minor"/>
      </rPr>
      <t>alene + effekten af variabel</t>
    </r>
    <r>
      <rPr>
        <vertAlign val="subscript"/>
        <sz val="11"/>
        <color theme="1"/>
        <rFont val="Calibri"/>
        <family val="2"/>
        <scheme val="minor"/>
      </rPr>
      <t>2</t>
    </r>
    <r>
      <rPr>
        <sz val="11"/>
        <color theme="1"/>
        <rFont val="Calibri"/>
        <family val="2"/>
        <scheme val="minor"/>
      </rPr>
      <t xml:space="preserve"> alene
Finder vi en signifikant interaktion i et faktorielt design, har vi evidens for non-additive effekter.
"More than the sum" - "Less than the sum"</t>
    </r>
  </si>
  <si>
    <r>
      <t>η</t>
    </r>
    <r>
      <rPr>
        <vertAlign val="subscript"/>
        <sz val="11"/>
        <color theme="1"/>
        <rFont val="Calibri"/>
        <family val="2"/>
        <scheme val="minor"/>
      </rPr>
      <t>𝑝</t>
    </r>
    <r>
      <rPr>
        <vertAlign val="superscript"/>
        <sz val="11"/>
        <color theme="1"/>
        <rFont val="Calibri"/>
        <family val="2"/>
        <scheme val="minor"/>
      </rPr>
      <t>2</t>
    </r>
    <r>
      <rPr>
        <sz val="11"/>
        <color theme="1"/>
        <rFont val="Calibri"/>
        <family val="2"/>
        <scheme val="minor"/>
      </rPr>
      <t xml:space="preserve"> (partial eta-squared) beskriver, hvor stor en andel af variabiliteten i data, der forklares af en variabel (her A), når variabilteten forklaret af andre variable er udeladt.</t>
    </r>
  </si>
  <si>
    <t>Interaktion</t>
  </si>
  <si>
    <r>
      <t>η</t>
    </r>
    <r>
      <rPr>
        <b/>
        <vertAlign val="subscript"/>
        <sz val="16"/>
        <color theme="1"/>
        <rFont val="Calibri"/>
        <family val="2"/>
      </rPr>
      <t>p</t>
    </r>
    <r>
      <rPr>
        <b/>
        <vertAlign val="superscript"/>
        <sz val="16"/>
        <color theme="1"/>
        <rFont val="Calibri"/>
        <family val="2"/>
      </rPr>
      <t>2</t>
    </r>
  </si>
  <si>
    <t>Testen bruges når man er interesseret i at finde forskellen mellem 3 eller flere gennemsnit på tværs af 2 eller flere uafhængige variable</t>
  </si>
  <si>
    <r>
      <t xml:space="preserve">Data til dette udledes fra dit SPSS output. 
SS står under "Type III </t>
    </r>
    <r>
      <rPr>
        <b/>
        <sz val="11"/>
        <color theme="1"/>
        <rFont val="Calibri"/>
        <family val="2"/>
        <scheme val="minor"/>
      </rPr>
      <t>S</t>
    </r>
    <r>
      <rPr>
        <sz val="11"/>
        <color theme="1"/>
        <rFont val="Calibri"/>
        <family val="2"/>
        <scheme val="minor"/>
      </rPr>
      <t xml:space="preserve">um of </t>
    </r>
    <r>
      <rPr>
        <b/>
        <sz val="11"/>
        <color theme="1"/>
        <rFont val="Calibri"/>
        <family val="2"/>
        <scheme val="minor"/>
      </rPr>
      <t>S</t>
    </r>
    <r>
      <rPr>
        <sz val="11"/>
        <color theme="1"/>
        <rFont val="Calibri"/>
        <family val="2"/>
        <scheme val="minor"/>
      </rPr>
      <t>quares"
MS står under "</t>
    </r>
    <r>
      <rPr>
        <b/>
        <sz val="11"/>
        <color theme="1"/>
        <rFont val="Calibri"/>
        <family val="2"/>
        <scheme val="minor"/>
      </rPr>
      <t>M</t>
    </r>
    <r>
      <rPr>
        <sz val="11"/>
        <color theme="1"/>
        <rFont val="Calibri"/>
        <family val="2"/>
        <scheme val="minor"/>
      </rPr>
      <t xml:space="preserve">ean </t>
    </r>
    <r>
      <rPr>
        <b/>
        <sz val="11"/>
        <color theme="1"/>
        <rFont val="Calibri"/>
        <family val="2"/>
        <scheme val="minor"/>
      </rPr>
      <t>S</t>
    </r>
    <r>
      <rPr>
        <sz val="11"/>
        <color theme="1"/>
        <rFont val="Calibri"/>
        <family val="2"/>
        <scheme val="minor"/>
      </rPr>
      <t>quare"</t>
    </r>
  </si>
  <si>
    <t>Note:</t>
  </si>
  <si>
    <t>Når linjerne ikke følges ad, tyder det på interaktion, fordi variablene ikke påvirker hinanden ens. I eksemplet gør alkohol introverte bedre til at danse og ekstroverte ringere. Altså er der en interaktion mellem alkohol og personlighed.</t>
  </si>
  <si>
    <t>SPSS: Eksempel 2</t>
  </si>
  <si>
    <t>Danseevne, personlighed og alkohol</t>
  </si>
  <si>
    <t>Behandling af generaliseret angst (GAD)</t>
  </si>
  <si>
    <t>SPSS-Vejledning: Eksempel 1</t>
  </si>
  <si>
    <r>
      <rPr>
        <b/>
        <sz val="11"/>
        <color theme="4"/>
        <rFont val="Calibri"/>
        <family val="2"/>
        <scheme val="minor"/>
      </rPr>
      <t xml:space="preserve">Forklar forskningsdesignet i et par sætninger! </t>
    </r>
    <r>
      <rPr>
        <sz val="11"/>
        <color theme="1"/>
        <rFont val="Calibri"/>
        <family val="2"/>
        <scheme val="minor"/>
      </rPr>
      <t xml:space="preserve">En to-vejs (two-way) ANOVA af </t>
    </r>
    <r>
      <rPr>
        <sz val="11"/>
        <color rgb="FFFF0000"/>
        <rFont val="Calibri"/>
        <family val="2"/>
        <scheme val="minor"/>
      </rPr>
      <t>HAM-A-scorene</t>
    </r>
    <r>
      <rPr>
        <sz val="11"/>
        <color theme="1"/>
        <rFont val="Calibri"/>
        <family val="2"/>
        <scheme val="minor"/>
      </rPr>
      <t xml:space="preserve"> med </t>
    </r>
    <r>
      <rPr>
        <sz val="11"/>
        <color rgb="FFFF0000"/>
        <rFont val="Calibri"/>
        <family val="2"/>
        <scheme val="minor"/>
      </rPr>
      <t>terapi (Ingen vs. CPT)</t>
    </r>
    <r>
      <rPr>
        <sz val="11"/>
        <color theme="1"/>
        <rFont val="Calibri"/>
        <family val="2"/>
        <scheme val="minor"/>
      </rPr>
      <t xml:space="preserve"> og </t>
    </r>
    <r>
      <rPr>
        <sz val="11"/>
        <color rgb="FFFF0000"/>
        <rFont val="Calibri"/>
        <family val="2"/>
        <scheme val="minor"/>
      </rPr>
      <t>medicin (placebo vs. diazepam)</t>
    </r>
    <r>
      <rPr>
        <sz val="11"/>
        <color theme="1"/>
        <rFont val="Calibri"/>
        <family val="2"/>
        <scheme val="minor"/>
      </rPr>
      <t xml:space="preserve"> som uafhængige variable viste en </t>
    </r>
    <r>
      <rPr>
        <sz val="11"/>
        <color rgb="FFFF0000"/>
        <rFont val="Calibri"/>
        <family val="2"/>
        <scheme val="minor"/>
      </rPr>
      <t xml:space="preserve">signifikant </t>
    </r>
    <r>
      <rPr>
        <sz val="11"/>
        <color theme="1"/>
        <rFont val="Calibri"/>
        <family val="2"/>
        <scheme val="minor"/>
      </rPr>
      <t xml:space="preserve">hovedeffekt (main effect) af </t>
    </r>
    <r>
      <rPr>
        <sz val="11"/>
        <color rgb="FFFF0000"/>
        <rFont val="Calibri"/>
        <family val="2"/>
        <scheme val="minor"/>
      </rPr>
      <t>terapi</t>
    </r>
    <r>
      <rPr>
        <sz val="11"/>
        <color theme="1"/>
        <rFont val="Calibri"/>
        <family val="2"/>
        <scheme val="minor"/>
      </rPr>
      <t>, F(</t>
    </r>
    <r>
      <rPr>
        <sz val="11"/>
        <color rgb="FFFF0000"/>
        <rFont val="Calibri"/>
        <family val="2"/>
        <scheme val="minor"/>
      </rPr>
      <t>1,76</t>
    </r>
    <r>
      <rPr>
        <sz val="11"/>
        <color theme="1"/>
        <rFont val="Calibri"/>
        <family val="2"/>
        <scheme val="minor"/>
      </rPr>
      <t xml:space="preserve">) = </t>
    </r>
    <r>
      <rPr>
        <sz val="11"/>
        <color rgb="FFFF0000"/>
        <rFont val="Calibri"/>
        <family val="2"/>
        <scheme val="minor"/>
      </rPr>
      <t>22.57</t>
    </r>
    <r>
      <rPr>
        <sz val="11"/>
        <color theme="1"/>
        <rFont val="Calibri"/>
        <family val="2"/>
        <scheme val="minor"/>
      </rPr>
      <t>, p &lt; .</t>
    </r>
    <r>
      <rPr>
        <sz val="11"/>
        <color rgb="FFFF0000"/>
        <rFont val="Calibri"/>
        <family val="2"/>
        <scheme val="minor"/>
      </rPr>
      <t>001</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.229</t>
    </r>
    <r>
      <rPr>
        <sz val="11"/>
        <color theme="1"/>
        <rFont val="Calibri"/>
        <family val="2"/>
        <scheme val="minor"/>
      </rPr>
      <t xml:space="preserve">, og </t>
    </r>
    <r>
      <rPr>
        <sz val="11"/>
        <color rgb="FFFF0000"/>
        <rFont val="Calibri"/>
        <family val="2"/>
        <scheme val="minor"/>
      </rPr>
      <t>medicin</t>
    </r>
    <r>
      <rPr>
        <sz val="11"/>
        <color theme="1"/>
        <rFont val="Calibri"/>
        <family val="2"/>
        <scheme val="minor"/>
      </rPr>
      <t>, F(</t>
    </r>
    <r>
      <rPr>
        <sz val="11"/>
        <color rgb="FFFF0000"/>
        <rFont val="Calibri"/>
        <family val="2"/>
        <scheme val="minor"/>
      </rPr>
      <t>1,76</t>
    </r>
    <r>
      <rPr>
        <sz val="11"/>
        <color theme="1"/>
        <rFont val="Calibri"/>
        <family val="2"/>
        <scheme val="minor"/>
      </rPr>
      <t xml:space="preserve">) = </t>
    </r>
    <r>
      <rPr>
        <sz val="11"/>
        <color rgb="FFFF0000"/>
        <rFont val="Calibri"/>
        <family val="2"/>
        <scheme val="minor"/>
      </rPr>
      <t>4.39</t>
    </r>
    <r>
      <rPr>
        <sz val="11"/>
        <color theme="1"/>
        <rFont val="Calibri"/>
        <family val="2"/>
        <scheme val="minor"/>
      </rPr>
      <t xml:space="preserve">, p = </t>
    </r>
    <r>
      <rPr>
        <sz val="11"/>
        <color rgb="FFFF0000"/>
        <rFont val="Calibri"/>
        <family val="2"/>
        <scheme val="minor"/>
      </rPr>
      <t>.04</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055</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interaktion mellem </t>
    </r>
    <r>
      <rPr>
        <sz val="11"/>
        <color rgb="FFFF0000"/>
        <rFont val="Calibri"/>
        <family val="2"/>
        <scheme val="minor"/>
      </rPr>
      <t xml:space="preserve">terapi </t>
    </r>
    <r>
      <rPr>
        <sz val="11"/>
        <color theme="1"/>
        <rFont val="Calibri"/>
        <family val="2"/>
        <scheme val="minor"/>
      </rPr>
      <t xml:space="preserve">og </t>
    </r>
    <r>
      <rPr>
        <sz val="11"/>
        <color rgb="FFFF0000"/>
        <rFont val="Calibri"/>
        <family val="2"/>
        <scheme val="minor"/>
      </rPr>
      <t>medicin</t>
    </r>
    <r>
      <rPr>
        <sz val="11"/>
        <color theme="1"/>
        <rFont val="Calibri"/>
        <family val="2"/>
        <scheme val="minor"/>
      </rPr>
      <t>, F(</t>
    </r>
    <r>
      <rPr>
        <sz val="11"/>
        <color rgb="FFFF0000"/>
        <rFont val="Calibri"/>
        <family val="2"/>
        <scheme val="minor"/>
      </rPr>
      <t>1,76</t>
    </r>
    <r>
      <rPr>
        <sz val="11"/>
        <color theme="1"/>
        <rFont val="Calibri"/>
        <family val="2"/>
        <scheme val="minor"/>
      </rPr>
      <t xml:space="preserve">) = </t>
    </r>
    <r>
      <rPr>
        <sz val="11"/>
        <color rgb="FFFF0000"/>
        <rFont val="Calibri"/>
        <family val="2"/>
        <scheme val="minor"/>
      </rPr>
      <t>1.05</t>
    </r>
    <r>
      <rPr>
        <sz val="11"/>
        <color theme="1"/>
        <rFont val="Calibri"/>
        <family val="2"/>
        <scheme val="minor"/>
      </rPr>
      <t xml:space="preserve">, p = </t>
    </r>
    <r>
      <rPr>
        <sz val="11"/>
        <color rgb="FFFF0000"/>
        <rFont val="Calibri"/>
        <family val="2"/>
        <scheme val="minor"/>
      </rPr>
      <t>.86</t>
    </r>
    <r>
      <rPr>
        <sz val="11"/>
        <color theme="1"/>
        <rFont val="Calibri"/>
        <family val="2"/>
        <scheme val="minor"/>
      </rPr>
      <t xml:space="preserve">, </t>
    </r>
    <r>
      <rPr>
        <sz val="11"/>
        <color rgb="FFFF0000"/>
        <rFont val="Calibri"/>
        <family val="2"/>
        <scheme val="minor"/>
      </rPr>
      <t>n.s.</t>
    </r>
    <r>
      <rPr>
        <sz val="11"/>
        <color theme="1"/>
        <rFont val="Calibri"/>
        <family val="2"/>
        <scheme val="minor"/>
      </rPr>
      <t xml:space="preserve"> Dvs. </t>
    </r>
    <r>
      <rPr>
        <sz val="11"/>
        <color theme="4"/>
        <rFont val="Calibri"/>
        <family val="2"/>
        <scheme val="minor"/>
      </rPr>
      <t xml:space="preserve">både behandling alene med CBT og behandling alene med diazepam reducerede symptomerne på angst og i kombination var effekterne additive </t>
    </r>
    <r>
      <rPr>
        <sz val="11"/>
        <color theme="1"/>
        <rFont val="Calibri"/>
        <family val="2"/>
        <scheme val="minor"/>
      </rPr>
      <t>(</t>
    </r>
    <r>
      <rPr>
        <sz val="11"/>
        <color rgb="FFFF0000"/>
        <rFont val="Calibri"/>
        <family val="2"/>
        <scheme val="minor"/>
      </rPr>
      <t>ingen interaktion</t>
    </r>
    <r>
      <rPr>
        <sz val="11"/>
        <color theme="1"/>
        <rFont val="Calibri"/>
        <family val="2"/>
        <scheme val="minor"/>
      </rPr>
      <t>; se Figur 1).</t>
    </r>
  </si>
  <si>
    <t xml:space="preserve">Two-way/Factorial ANOVA </t>
  </si>
  <si>
    <r>
      <rPr>
        <sz val="11"/>
        <color rgb="FFFF0000"/>
        <rFont val="Calibri"/>
        <family val="2"/>
        <scheme val="minor"/>
      </rPr>
      <t>12 introverte</t>
    </r>
    <r>
      <rPr>
        <sz val="11"/>
        <color theme="1"/>
        <rFont val="Calibri"/>
        <family val="2"/>
        <scheme val="minor"/>
      </rPr>
      <t xml:space="preserve"> og </t>
    </r>
    <r>
      <rPr>
        <sz val="11"/>
        <color rgb="FFFF0000"/>
        <rFont val="Calibri"/>
        <family val="2"/>
        <scheme val="minor"/>
      </rPr>
      <t xml:space="preserve">12 ekstrovert personer </t>
    </r>
    <r>
      <rPr>
        <sz val="11"/>
        <color theme="1"/>
        <rFont val="Calibri"/>
        <family val="2"/>
        <scheme val="minor"/>
      </rPr>
      <t xml:space="preserve">fik målt deres </t>
    </r>
    <r>
      <rPr>
        <sz val="11"/>
        <color rgb="FFFF0000"/>
        <rFont val="Calibri"/>
        <family val="2"/>
        <scheme val="minor"/>
      </rPr>
      <t xml:space="preserve">danseevne </t>
    </r>
    <r>
      <rPr>
        <sz val="11"/>
        <color theme="1"/>
        <rFont val="Calibri"/>
        <family val="2"/>
        <scheme val="minor"/>
      </rPr>
      <t xml:space="preserve">på en </t>
    </r>
    <r>
      <rPr>
        <sz val="11"/>
        <color rgb="FFFF0000"/>
        <rFont val="Calibri"/>
        <family val="2"/>
        <scheme val="minor"/>
      </rPr>
      <t>skala fra 0-10</t>
    </r>
    <r>
      <rPr>
        <sz val="11"/>
        <color theme="1"/>
        <rFont val="Calibri"/>
        <family val="2"/>
        <scheme val="minor"/>
      </rPr>
      <t xml:space="preserve">. I begge grupper </t>
    </r>
    <r>
      <rPr>
        <sz val="11"/>
        <color rgb="FFFF0000"/>
        <rFont val="Calibri"/>
        <family val="2"/>
        <scheme val="minor"/>
      </rPr>
      <t>fik halvdelen af personerne mindre end fire genstande alkohol inden de skulle danse, mens den anden halvdel fik fire eller flere genstande</t>
    </r>
    <r>
      <rPr>
        <sz val="11"/>
        <color theme="1"/>
        <rFont val="Calibri"/>
        <family val="2"/>
        <scheme val="minor"/>
      </rPr>
      <t xml:space="preserve">. En to-vejs (two-way) ANOVA af </t>
    </r>
    <r>
      <rPr>
        <sz val="11"/>
        <color rgb="FFFF0000"/>
        <rFont val="Calibri"/>
        <family val="2"/>
        <scheme val="minor"/>
      </rPr>
      <t xml:space="preserve">danseevne </t>
    </r>
    <r>
      <rPr>
        <sz val="11"/>
        <color theme="1"/>
        <rFont val="Calibri"/>
        <family val="2"/>
        <scheme val="minor"/>
      </rPr>
      <t xml:space="preserve">med </t>
    </r>
    <r>
      <rPr>
        <sz val="11"/>
        <color rgb="FFFF0000"/>
        <rFont val="Calibri"/>
        <family val="2"/>
        <scheme val="minor"/>
      </rPr>
      <t xml:space="preserve">personlighed (introvert vs. ekstrovert) </t>
    </r>
    <r>
      <rPr>
        <sz val="11"/>
        <color theme="1"/>
        <rFont val="Calibri"/>
        <family val="2"/>
        <scheme val="minor"/>
      </rPr>
      <t xml:space="preserve">og </t>
    </r>
    <r>
      <rPr>
        <sz val="11"/>
        <color rgb="FFFF0000"/>
        <rFont val="Calibri"/>
        <family val="2"/>
        <scheme val="minor"/>
      </rPr>
      <t xml:space="preserve">alkohol (&lt;4 vs. ≥4 genstande) </t>
    </r>
    <r>
      <rPr>
        <sz val="11"/>
        <color theme="1"/>
        <rFont val="Calibri"/>
        <family val="2"/>
        <scheme val="minor"/>
      </rPr>
      <t xml:space="preserve">som uafhængige variable viste en </t>
    </r>
    <r>
      <rPr>
        <sz val="11"/>
        <color rgb="FFFF0000"/>
        <rFont val="Calibri"/>
        <family val="2"/>
        <scheme val="minor"/>
      </rPr>
      <t xml:space="preserve">signifikant </t>
    </r>
    <r>
      <rPr>
        <sz val="11"/>
        <color theme="1"/>
        <rFont val="Calibri"/>
        <family val="2"/>
        <scheme val="minor"/>
      </rPr>
      <t xml:space="preserve">hovedeffekt (main effect) af </t>
    </r>
    <r>
      <rPr>
        <sz val="11"/>
        <color rgb="FFFF0000"/>
        <rFont val="Calibri"/>
        <family val="2"/>
        <scheme val="minor"/>
      </rPr>
      <t>personlighed</t>
    </r>
    <r>
      <rPr>
        <sz val="11"/>
        <color theme="1"/>
        <rFont val="Calibri"/>
        <family val="2"/>
        <scheme val="minor"/>
      </rPr>
      <t>, F(</t>
    </r>
    <r>
      <rPr>
        <sz val="11"/>
        <color rgb="FFFF0000"/>
        <rFont val="Calibri"/>
        <family val="2"/>
        <scheme val="minor"/>
      </rPr>
      <t>1,20</t>
    </r>
    <r>
      <rPr>
        <sz val="11"/>
        <color theme="1"/>
        <rFont val="Calibri"/>
        <family val="2"/>
        <scheme val="minor"/>
      </rPr>
      <t xml:space="preserve">) = </t>
    </r>
    <r>
      <rPr>
        <sz val="11"/>
        <color rgb="FFFF0000"/>
        <rFont val="Calibri"/>
        <family val="2"/>
        <scheme val="minor"/>
      </rPr>
      <t>8.44</t>
    </r>
    <r>
      <rPr>
        <sz val="11"/>
        <color theme="1"/>
        <rFont val="Calibri"/>
        <family val="2"/>
        <scheme val="minor"/>
      </rPr>
      <t xml:space="preserve">, p = </t>
    </r>
    <r>
      <rPr>
        <sz val="11"/>
        <color rgb="FFFF0000"/>
        <rFont val="Calibri"/>
        <family val="2"/>
        <scheme val="minor"/>
      </rPr>
      <t xml:space="preserve">.009, </t>
    </r>
    <r>
      <rPr>
        <sz val="11"/>
        <rFont val="Calibri"/>
        <family val="2"/>
        <scheme val="minor"/>
      </rPr>
      <t>η</t>
    </r>
    <r>
      <rPr>
        <vertAlign val="subscript"/>
        <sz val="11"/>
        <rFont val="Calibri"/>
        <family val="2"/>
        <scheme val="minor"/>
      </rPr>
      <t>p</t>
    </r>
    <r>
      <rPr>
        <vertAlign val="superscript"/>
        <sz val="11"/>
        <rFont val="Calibri"/>
        <family val="2"/>
        <scheme val="minor"/>
      </rPr>
      <t>2</t>
    </r>
    <r>
      <rPr>
        <sz val="11"/>
        <rFont val="Calibri"/>
        <family val="2"/>
        <scheme val="minor"/>
      </rPr>
      <t xml:space="preserve"> = </t>
    </r>
    <r>
      <rPr>
        <sz val="11"/>
        <color rgb="FFFF0000"/>
        <rFont val="Calibri"/>
        <family val="2"/>
        <scheme val="minor"/>
      </rPr>
      <t>.297</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hovedeffekt af </t>
    </r>
    <r>
      <rPr>
        <sz val="11"/>
        <color rgb="FFFF0000"/>
        <rFont val="Calibri"/>
        <family val="2"/>
        <scheme val="minor"/>
      </rPr>
      <t>alkohol</t>
    </r>
    <r>
      <rPr>
        <sz val="11"/>
        <color theme="1"/>
        <rFont val="Calibri"/>
        <family val="2"/>
        <scheme val="minor"/>
      </rPr>
      <t>, F(</t>
    </r>
    <r>
      <rPr>
        <sz val="11"/>
        <color rgb="FFFF0000"/>
        <rFont val="Calibri"/>
        <family val="2"/>
        <scheme val="minor"/>
      </rPr>
      <t>1,20</t>
    </r>
    <r>
      <rPr>
        <sz val="11"/>
        <color theme="1"/>
        <rFont val="Calibri"/>
        <family val="2"/>
        <scheme val="minor"/>
      </rPr>
      <t xml:space="preserve">) = </t>
    </r>
    <r>
      <rPr>
        <sz val="11"/>
        <color rgb="FFFF0000"/>
        <rFont val="Calibri"/>
        <family val="2"/>
        <scheme val="minor"/>
      </rPr>
      <t>0.94</t>
    </r>
    <r>
      <rPr>
        <sz val="11"/>
        <color theme="1"/>
        <rFont val="Calibri"/>
        <family val="2"/>
        <scheme val="minor"/>
      </rPr>
      <t xml:space="preserve">, p = </t>
    </r>
    <r>
      <rPr>
        <sz val="11"/>
        <color rgb="FFFF0000"/>
        <rFont val="Calibri"/>
        <family val="2"/>
        <scheme val="minor"/>
      </rPr>
      <t>.344</t>
    </r>
    <r>
      <rPr>
        <sz val="11"/>
        <rFont val="Calibri"/>
        <family val="2"/>
        <scheme val="minor"/>
      </rPr>
      <t>, η</t>
    </r>
    <r>
      <rPr>
        <vertAlign val="subscript"/>
        <sz val="11"/>
        <rFont val="Calibri"/>
        <family val="2"/>
        <scheme val="minor"/>
      </rPr>
      <t>p</t>
    </r>
    <r>
      <rPr>
        <vertAlign val="superscript"/>
        <sz val="11"/>
        <rFont val="Calibri"/>
        <family val="2"/>
        <scheme val="minor"/>
      </rPr>
      <t>2</t>
    </r>
    <r>
      <rPr>
        <sz val="11"/>
        <rFont val="Calibri"/>
        <family val="2"/>
        <scheme val="minor"/>
      </rPr>
      <t xml:space="preserve"> = </t>
    </r>
    <r>
      <rPr>
        <sz val="11"/>
        <color rgb="FFFF0000"/>
        <rFont val="Calibri"/>
        <family val="2"/>
        <scheme val="minor"/>
      </rPr>
      <t>.045</t>
    </r>
    <r>
      <rPr>
        <sz val="11"/>
        <color theme="1"/>
        <rFont val="Calibri"/>
        <family val="2"/>
        <scheme val="minor"/>
      </rPr>
      <t xml:space="preserve">. Dvs. </t>
    </r>
    <r>
      <rPr>
        <sz val="11"/>
        <color rgb="FFFF0000"/>
        <rFont val="Calibri"/>
        <family val="2"/>
        <scheme val="minor"/>
      </rPr>
      <t xml:space="preserve">danseevnen blev fundet til at være bedre for ekstroverte end for introverte, mens alkohol generelt ikke påvirkede danseevnen. </t>
    </r>
    <r>
      <rPr>
        <sz val="11"/>
        <color theme="1"/>
        <rFont val="Calibri"/>
        <family val="2"/>
        <scheme val="minor"/>
      </rPr>
      <t xml:space="preserve">Analysen viste </t>
    </r>
    <r>
      <rPr>
        <sz val="11"/>
        <color rgb="FFFF0000"/>
        <rFont val="Calibri"/>
        <family val="2"/>
        <scheme val="minor"/>
      </rPr>
      <t xml:space="preserve">også </t>
    </r>
    <r>
      <rPr>
        <sz val="11"/>
        <color theme="1"/>
        <rFont val="Calibri"/>
        <family val="2"/>
        <scheme val="minor"/>
      </rPr>
      <t xml:space="preserve">en </t>
    </r>
    <r>
      <rPr>
        <sz val="11"/>
        <color rgb="FFFF0000"/>
        <rFont val="Calibri"/>
        <family val="2"/>
        <scheme val="minor"/>
      </rPr>
      <t>signifikant interaktion mellem personlighed og alkohol</t>
    </r>
    <r>
      <rPr>
        <sz val="11"/>
        <color theme="1"/>
        <rFont val="Calibri"/>
        <family val="2"/>
        <scheme val="minor"/>
      </rPr>
      <t>, F(</t>
    </r>
    <r>
      <rPr>
        <sz val="11"/>
        <color rgb="FFFF0000"/>
        <rFont val="Calibri"/>
        <family val="2"/>
        <scheme val="minor"/>
      </rPr>
      <t>1,20</t>
    </r>
    <r>
      <rPr>
        <sz val="11"/>
        <color theme="1"/>
        <rFont val="Calibri"/>
        <family val="2"/>
        <scheme val="minor"/>
      </rPr>
      <t xml:space="preserve">) = </t>
    </r>
    <r>
      <rPr>
        <sz val="11"/>
        <color rgb="FFFF0000"/>
        <rFont val="Calibri"/>
        <family val="2"/>
        <scheme val="minor"/>
      </rPr>
      <t>8.47</t>
    </r>
    <r>
      <rPr>
        <sz val="11"/>
        <color theme="1"/>
        <rFont val="Calibri"/>
        <family val="2"/>
        <scheme val="minor"/>
      </rPr>
      <t xml:space="preserve">, p = </t>
    </r>
    <r>
      <rPr>
        <sz val="11"/>
        <color rgb="FFFF0000"/>
        <rFont val="Calibri"/>
        <family val="2"/>
        <scheme val="minor"/>
      </rPr>
      <t>.009</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.297</t>
    </r>
    <r>
      <rPr>
        <sz val="11"/>
        <rFont val="Calibri"/>
        <family val="2"/>
        <scheme val="minor"/>
      </rPr>
      <t>,</t>
    </r>
    <r>
      <rPr>
        <sz val="11"/>
        <color theme="1"/>
        <rFont val="Calibri"/>
        <family val="2"/>
        <scheme val="minor"/>
      </rPr>
      <t xml:space="preserve"> </t>
    </r>
    <r>
      <rPr>
        <sz val="11"/>
        <color theme="4"/>
        <rFont val="Calibri"/>
        <family val="2"/>
        <scheme val="minor"/>
      </rPr>
      <t>hvilket reflekterer at danseevnen var bedre for introverte med et stort indtag af alkohol sammenlignet med introverte med et lille indtag af alkohol (introverte blev mere løsslupne ved højt alkoholindtag), mens danseevnen var dårligere for ekstroverte med et stort indtag af alkohol sammenlighed med ekstroverte med et lille indtag af alkohol (ekstroverte blev overgearet ved højt alkohol indtag</t>
    </r>
    <r>
      <rPr>
        <sz val="11"/>
        <color theme="1"/>
        <rFont val="Calibri"/>
        <family val="2"/>
        <scheme val="minor"/>
      </rPr>
      <t>; se Figur 1).</t>
    </r>
  </si>
  <si>
    <t>Den første del af konklusionen forklarer forskningsdesignet. Omskriv denne så den passer på din opgaves forskningsdesign.</t>
  </si>
  <si>
    <r>
      <t>ANCOVA</t>
    </r>
    <r>
      <rPr>
        <u/>
        <vertAlign val="superscript"/>
        <sz val="11"/>
        <color theme="10"/>
        <rFont val="Calibri"/>
        <family val="2"/>
        <scheme val="minor"/>
      </rPr>
      <t>b</t>
    </r>
  </si>
  <si>
    <r>
      <t>ANCOVA</t>
    </r>
    <r>
      <rPr>
        <u/>
        <vertAlign val="superscript"/>
        <sz val="11"/>
        <color theme="10"/>
        <rFont val="Calibri"/>
        <family val="2"/>
        <scheme val="minor"/>
      </rPr>
      <t>a</t>
    </r>
  </si>
  <si>
    <t>Denne guide fører dig igennem processen for at lave en ANCOVA i SPSS og fortolke på resultatet</t>
  </si>
  <si>
    <t>Testen bruges til at sammenligne gruppers gennemsnit og samtidig kontrollere for en eller flere kovariater</t>
  </si>
  <si>
    <r>
      <t xml:space="preserve">Testen forudsætter </t>
    </r>
    <r>
      <rPr>
        <b/>
        <sz val="11"/>
        <color theme="1"/>
        <rFont val="Calibri"/>
        <family val="2"/>
        <scheme val="minor"/>
      </rPr>
      <t>uafhængige grupper</t>
    </r>
    <r>
      <rPr>
        <sz val="11"/>
        <color theme="1"/>
        <rFont val="Calibri"/>
        <family val="2"/>
        <scheme val="minor"/>
      </rPr>
      <t xml:space="preserve"> og der skal være </t>
    </r>
    <r>
      <rPr>
        <b/>
        <sz val="11"/>
        <color theme="1"/>
        <rFont val="Calibri"/>
        <family val="2"/>
        <scheme val="minor"/>
      </rPr>
      <t>minimum 2</t>
    </r>
    <r>
      <rPr>
        <sz val="11"/>
        <color theme="1"/>
        <rFont val="Calibri"/>
        <family val="2"/>
        <scheme val="minor"/>
      </rPr>
      <t xml:space="preserve"> grupper</t>
    </r>
  </si>
  <si>
    <r>
      <t xml:space="preserve">Hvis der er en </t>
    </r>
    <r>
      <rPr>
        <b/>
        <sz val="11"/>
        <color theme="1"/>
        <rFont val="Calibri"/>
        <family val="2"/>
        <scheme val="minor"/>
      </rPr>
      <t>baseline</t>
    </r>
    <r>
      <rPr>
        <sz val="11"/>
        <color theme="1"/>
        <rFont val="Calibri"/>
        <family val="2"/>
        <scheme val="minor"/>
      </rPr>
      <t xml:space="preserve">-måling skal denne </t>
    </r>
    <r>
      <rPr>
        <i/>
        <sz val="11"/>
        <color theme="1"/>
        <rFont val="Calibri"/>
        <family val="2"/>
        <scheme val="minor"/>
      </rPr>
      <t>altid</t>
    </r>
    <r>
      <rPr>
        <sz val="11"/>
        <color theme="1"/>
        <rFont val="Calibri"/>
        <family val="2"/>
        <scheme val="minor"/>
      </rPr>
      <t xml:space="preserve"> inkluderes som kovariat (jf. EMA guidelines)</t>
    </r>
  </si>
  <si>
    <t>Hvis man har en baseline som kovariat er det ligemeget om man bruger slutscorer eller differencescorer</t>
  </si>
  <si>
    <r>
      <t xml:space="preserve">Data til dette udledes fra dit SPSS output. 
SS står under "Type III </t>
    </r>
    <r>
      <rPr>
        <b/>
        <sz val="11"/>
        <color theme="1"/>
        <rFont val="Calibri"/>
        <family val="2"/>
        <scheme val="minor"/>
      </rPr>
      <t>S</t>
    </r>
    <r>
      <rPr>
        <sz val="11"/>
        <color theme="1"/>
        <rFont val="Calibri"/>
        <family val="2"/>
        <scheme val="minor"/>
      </rPr>
      <t xml:space="preserve">um of </t>
    </r>
    <r>
      <rPr>
        <b/>
        <sz val="11"/>
        <color theme="1"/>
        <rFont val="Calibri"/>
        <family val="2"/>
        <scheme val="minor"/>
      </rPr>
      <t>S</t>
    </r>
    <r>
      <rPr>
        <sz val="11"/>
        <color theme="1"/>
        <rFont val="Calibri"/>
        <family val="2"/>
        <scheme val="minor"/>
      </rPr>
      <t>quares"
MS står under "</t>
    </r>
    <r>
      <rPr>
        <b/>
        <sz val="11"/>
        <color theme="1"/>
        <rFont val="Calibri"/>
        <family val="2"/>
        <scheme val="minor"/>
      </rPr>
      <t>M</t>
    </r>
    <r>
      <rPr>
        <sz val="11"/>
        <color theme="1"/>
        <rFont val="Calibri"/>
        <family val="2"/>
        <scheme val="minor"/>
      </rPr>
      <t xml:space="preserve">ean </t>
    </r>
    <r>
      <rPr>
        <b/>
        <sz val="11"/>
        <color theme="1"/>
        <rFont val="Calibri"/>
        <family val="2"/>
        <scheme val="minor"/>
      </rPr>
      <t>S</t>
    </r>
    <r>
      <rPr>
        <sz val="11"/>
        <color theme="1"/>
        <rFont val="Calibri"/>
        <family val="2"/>
        <scheme val="minor"/>
      </rPr>
      <t>quare"</t>
    </r>
  </si>
  <si>
    <t>Test af ordforråd med WISC - ANCOVA med alder som kovariat</t>
  </si>
  <si>
    <t>Justerede gennemsnit:</t>
  </si>
  <si>
    <t>Ikke-justerede gennemsnit:</t>
  </si>
  <si>
    <r>
      <t xml:space="preserve">En en-vejs ANCOVA med </t>
    </r>
    <r>
      <rPr>
        <sz val="11"/>
        <color rgb="FFFF0000"/>
        <rFont val="Calibri"/>
        <family val="2"/>
        <scheme val="minor"/>
      </rPr>
      <t>alder</t>
    </r>
    <r>
      <rPr>
        <sz val="11"/>
        <color theme="1"/>
        <rFont val="Calibri"/>
        <family val="2"/>
        <scheme val="minor"/>
      </rPr>
      <t xml:space="preserve"> som kovariat viste et </t>
    </r>
    <r>
      <rPr>
        <sz val="11"/>
        <color rgb="FFFF0000"/>
        <rFont val="Calibri"/>
        <family val="2"/>
        <scheme val="minor"/>
      </rPr>
      <t xml:space="preserve">signifikant lavere ordforråd </t>
    </r>
    <r>
      <rPr>
        <sz val="11"/>
        <color theme="1"/>
        <rFont val="Calibri"/>
        <family val="2"/>
        <scheme val="minor"/>
      </rPr>
      <t xml:space="preserve">for </t>
    </r>
    <r>
      <rPr>
        <sz val="11"/>
        <color rgb="FFFF0000"/>
        <rFont val="Calibri"/>
        <family val="2"/>
        <scheme val="minor"/>
      </rPr>
      <t xml:space="preserve">drenge </t>
    </r>
    <r>
      <rPr>
        <sz val="11"/>
        <color theme="1"/>
        <rFont val="Calibri"/>
        <family val="2"/>
        <scheme val="minor"/>
      </rPr>
      <t xml:space="preserve">sammenlignet med </t>
    </r>
    <r>
      <rPr>
        <sz val="11"/>
        <color rgb="FFFF0000"/>
        <rFont val="Calibri"/>
        <family val="2"/>
        <scheme val="minor"/>
      </rPr>
      <t>piger</t>
    </r>
    <r>
      <rPr>
        <sz val="11"/>
        <color theme="1"/>
        <rFont val="Calibri"/>
        <family val="2"/>
        <scheme val="minor"/>
      </rPr>
      <t>, F(</t>
    </r>
    <r>
      <rPr>
        <sz val="11"/>
        <color rgb="FFFF0000"/>
        <rFont val="Calibri"/>
        <family val="2"/>
        <scheme val="minor"/>
      </rPr>
      <t>1,37</t>
    </r>
    <r>
      <rPr>
        <sz val="11"/>
        <color theme="1"/>
        <rFont val="Calibri"/>
        <family val="2"/>
        <scheme val="minor"/>
      </rPr>
      <t xml:space="preserve">) = </t>
    </r>
    <r>
      <rPr>
        <sz val="11"/>
        <color rgb="FFFF0000"/>
        <rFont val="Calibri"/>
        <family val="2"/>
        <scheme val="minor"/>
      </rPr>
      <t>10.284</t>
    </r>
    <r>
      <rPr>
        <sz val="11"/>
        <color theme="1"/>
        <rFont val="Calibri"/>
        <family val="2"/>
        <scheme val="minor"/>
      </rPr>
      <t xml:space="preserve">,  p = </t>
    </r>
    <r>
      <rPr>
        <sz val="11"/>
        <color rgb="FFFF0000"/>
        <rFont val="Calibri"/>
        <family val="2"/>
        <scheme val="minor"/>
      </rPr>
      <t>.003</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.217</t>
    </r>
    <r>
      <rPr>
        <sz val="11"/>
        <color theme="1"/>
        <rFont val="Calibri"/>
        <family val="2"/>
        <scheme val="minor"/>
      </rPr>
      <t xml:space="preserve">. Forskellen i de justerede gennemsnit var </t>
    </r>
    <r>
      <rPr>
        <sz val="11"/>
        <color rgb="FFFF0000"/>
        <rFont val="Calibri"/>
        <family val="2"/>
        <scheme val="minor"/>
      </rPr>
      <t>2.2</t>
    </r>
    <r>
      <rPr>
        <sz val="11"/>
        <color theme="1"/>
        <rFont val="Calibri"/>
        <family val="2"/>
        <scheme val="minor"/>
      </rPr>
      <t xml:space="preserve"> (95% konfidensinterval fra </t>
    </r>
    <r>
      <rPr>
        <sz val="11"/>
        <color rgb="FFFF0000"/>
        <rFont val="Calibri"/>
        <family val="2"/>
        <scheme val="minor"/>
      </rPr>
      <t>0.8</t>
    </r>
    <r>
      <rPr>
        <sz val="11"/>
        <color theme="1"/>
        <rFont val="Calibri"/>
        <family val="2"/>
        <scheme val="minor"/>
      </rPr>
      <t xml:space="preserve"> til </t>
    </r>
    <r>
      <rPr>
        <sz val="11"/>
        <color rgb="FFFF0000"/>
        <rFont val="Calibri"/>
        <family val="2"/>
        <scheme val="minor"/>
      </rPr>
      <t>3.5</t>
    </r>
    <r>
      <rPr>
        <sz val="11"/>
        <color theme="1"/>
        <rFont val="Calibri"/>
        <family val="2"/>
        <scheme val="minor"/>
      </rPr>
      <t xml:space="preserve">). </t>
    </r>
  </si>
  <si>
    <t>SPSS-Vejledning: Observationsstudier</t>
  </si>
  <si>
    <t>Estimated Marginal Means</t>
  </si>
  <si>
    <r>
      <t xml:space="preserve">Variable der er brugt til at </t>
    </r>
    <r>
      <rPr>
        <b/>
        <sz val="11"/>
        <color theme="1"/>
        <rFont val="Calibri"/>
        <family val="2"/>
        <scheme val="minor"/>
      </rPr>
      <t>stratificere</t>
    </r>
    <r>
      <rPr>
        <sz val="11"/>
        <color theme="1"/>
        <rFont val="Calibri"/>
        <family val="2"/>
        <scheme val="minor"/>
      </rPr>
      <t xml:space="preserve"> skal også inkluderes som kovariat (jf. EMA guidelines</t>
    </r>
  </si>
  <si>
    <r>
      <t>η</t>
    </r>
    <r>
      <rPr>
        <vertAlign val="subscript"/>
        <sz val="11"/>
        <color theme="1"/>
        <rFont val="Calibri"/>
        <family val="2"/>
        <scheme val="minor"/>
      </rPr>
      <t>𝑝</t>
    </r>
    <r>
      <rPr>
        <vertAlign val="superscript"/>
        <sz val="11"/>
        <color theme="1"/>
        <rFont val="Calibri"/>
        <family val="2"/>
        <scheme val="minor"/>
      </rPr>
      <t>2</t>
    </r>
    <r>
      <rPr>
        <sz val="11"/>
        <color theme="1"/>
        <rFont val="Calibri"/>
        <family val="2"/>
        <scheme val="minor"/>
      </rPr>
      <t xml:space="preserve"> (partial eta-squared) beskriver, hvor stor en andel af variabiliteten i data, der forklares af en variabel (her A), når variabilteten forklaret af andre variable er udeladt.
Standardiseret</t>
    </r>
  </si>
  <si>
    <r>
      <t xml:space="preserve">EMM = Effektstørrelsen på den oprindelige skala
De justerede gennemsnit (adjusted means, estimated marginal means) er et estimat af gruppernes gennemsnitlige ordforråd (på den oprindelige skala), når kovariaten antages at være ens for alle personer (alderen for alle børn sættes til gennemsnittet af kovariaten, </t>
    </r>
    <r>
      <rPr>
        <i/>
        <sz val="11"/>
        <color theme="1"/>
        <rFont val="Calibri"/>
        <family val="2"/>
        <scheme val="minor"/>
      </rPr>
      <t>X</t>
    </r>
    <r>
      <rPr>
        <sz val="11"/>
        <color theme="1"/>
        <rFont val="Calibri"/>
        <family val="2"/>
        <scheme val="minor"/>
      </rPr>
      <t> ̅</t>
    </r>
    <r>
      <rPr>
        <vertAlign val="subscript"/>
        <sz val="11"/>
        <color theme="1"/>
        <rFont val="Calibri"/>
        <family val="2"/>
        <scheme val="minor"/>
      </rPr>
      <t>Alder</t>
    </r>
    <r>
      <rPr>
        <sz val="11"/>
        <color theme="1"/>
        <rFont val="Calibri"/>
        <family val="2"/>
        <scheme val="minor"/>
      </rPr>
      <t>=8.38 år).</t>
    </r>
  </si>
  <si>
    <t>SPSS-Vejledning: RCT-studier</t>
  </si>
  <si>
    <t>Lidcombe behandling af stammende drenge og piger</t>
  </si>
  <si>
    <t>Som det ses af datasættet, er den gennemsnitlige alder for drenge højere end pigerne. Når der i EMM kompenseres for dette, har drengene et relativt endnu dårligere ordforråd end pigerne (som både er yngre OG kender flere ord). Derfor ses det i det justerede gennemsnit at drenge sænkes og piger øges.</t>
  </si>
  <si>
    <r>
      <t xml:space="preserve">En ANCOVA med </t>
    </r>
    <r>
      <rPr>
        <sz val="11"/>
        <color rgb="FFFF0000"/>
        <rFont val="Calibri"/>
        <family val="2"/>
        <scheme val="minor"/>
      </rPr>
      <t>køn</t>
    </r>
    <r>
      <rPr>
        <sz val="11"/>
        <color theme="1"/>
        <rFont val="Calibri"/>
        <family val="2"/>
        <scheme val="minor"/>
      </rPr>
      <t xml:space="preserve"> og </t>
    </r>
    <r>
      <rPr>
        <sz val="11"/>
        <color rgb="FFFF0000"/>
        <rFont val="Calibri"/>
        <family val="2"/>
        <scheme val="minor"/>
      </rPr>
      <t>alder</t>
    </r>
    <r>
      <rPr>
        <sz val="11"/>
        <color theme="1"/>
        <rFont val="Calibri"/>
        <family val="2"/>
        <scheme val="minor"/>
      </rPr>
      <t xml:space="preserve"> som kovariater (stratificerede variable) viste en </t>
    </r>
    <r>
      <rPr>
        <sz val="11"/>
        <color rgb="FFFF0000"/>
        <rFont val="Calibri"/>
        <family val="2"/>
        <scheme val="minor"/>
      </rPr>
      <t xml:space="preserve">signifikant lavere andel af procent stavelser, hvor der stammes </t>
    </r>
    <r>
      <rPr>
        <sz val="11"/>
        <color theme="1"/>
        <rFont val="Calibri"/>
        <family val="2"/>
        <scheme val="minor"/>
      </rPr>
      <t xml:space="preserve">for </t>
    </r>
    <r>
      <rPr>
        <sz val="11"/>
        <color rgb="FFFF0000"/>
        <rFont val="Calibri"/>
        <family val="2"/>
        <scheme val="minor"/>
      </rPr>
      <t>Lidcombe</t>
    </r>
    <r>
      <rPr>
        <sz val="11"/>
        <color theme="1"/>
        <rFont val="Calibri"/>
        <family val="2"/>
        <scheme val="minor"/>
      </rPr>
      <t>-gruppen sammenlignet med kontrolgruppen, F(</t>
    </r>
    <r>
      <rPr>
        <sz val="11"/>
        <color rgb="FFFF0000"/>
        <rFont val="Calibri"/>
        <family val="2"/>
        <scheme val="minor"/>
      </rPr>
      <t>1,43</t>
    </r>
    <r>
      <rPr>
        <sz val="11"/>
        <color theme="1"/>
        <rFont val="Calibri"/>
        <family val="2"/>
        <scheme val="minor"/>
      </rPr>
      <t xml:space="preserve">) = </t>
    </r>
    <r>
      <rPr>
        <sz val="11"/>
        <color rgb="FFFF0000"/>
        <rFont val="Calibri"/>
        <family val="2"/>
        <scheme val="minor"/>
      </rPr>
      <t>60.469</t>
    </r>
    <r>
      <rPr>
        <sz val="11"/>
        <color theme="1"/>
        <rFont val="Calibri"/>
        <family val="2"/>
        <scheme val="minor"/>
      </rPr>
      <t xml:space="preserve">,  p = </t>
    </r>
    <r>
      <rPr>
        <sz val="11"/>
        <color rgb="FFFF0000"/>
        <rFont val="Calibri"/>
        <family val="2"/>
        <scheme val="minor"/>
      </rPr>
      <t>.004</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.174</t>
    </r>
    <r>
      <rPr>
        <sz val="11"/>
        <color theme="1"/>
        <rFont val="Calibri"/>
        <family val="2"/>
        <scheme val="minor"/>
      </rPr>
      <t xml:space="preserve">. Forskellen i de justerede gennemsnit var </t>
    </r>
    <r>
      <rPr>
        <sz val="11"/>
        <color rgb="FFFF0000"/>
        <rFont val="Calibri"/>
        <family val="2"/>
        <scheme val="minor"/>
      </rPr>
      <t xml:space="preserve">2.3% </t>
    </r>
    <r>
      <rPr>
        <sz val="11"/>
        <color theme="1"/>
        <rFont val="Calibri"/>
        <family val="2"/>
        <scheme val="minor"/>
      </rPr>
      <t xml:space="preserve">(95% konfidensinterval fra </t>
    </r>
    <r>
      <rPr>
        <sz val="11"/>
        <color rgb="FFFF0000"/>
        <rFont val="Calibri"/>
        <family val="2"/>
        <scheme val="minor"/>
      </rPr>
      <t>0.8</t>
    </r>
    <r>
      <rPr>
        <sz val="11"/>
        <color theme="1"/>
        <rFont val="Calibri"/>
        <family val="2"/>
        <scheme val="minor"/>
      </rPr>
      <t xml:space="preserve"> til </t>
    </r>
    <r>
      <rPr>
        <sz val="11"/>
        <color rgb="FFFF0000"/>
        <rFont val="Calibri"/>
        <family val="2"/>
        <scheme val="minor"/>
      </rPr>
      <t>3.9</t>
    </r>
    <r>
      <rPr>
        <sz val="11"/>
        <color theme="1"/>
        <rFont val="Calibri"/>
        <family val="2"/>
        <scheme val="minor"/>
      </rPr>
      <t xml:space="preserve">). </t>
    </r>
  </si>
  <si>
    <r>
      <t xml:space="preserve">En kovariat er generelt bare en variabel (f.eks. stresscorer), der påvirker den afhængige variabel i et studie (f.eks. depressionsscorer).
En kovariat er ofte </t>
    </r>
    <r>
      <rPr>
        <b/>
        <sz val="11"/>
        <color theme="1"/>
        <rFont val="Calibri"/>
        <family val="2"/>
        <scheme val="minor"/>
      </rPr>
      <t>ikke af direkte interesse</t>
    </r>
    <r>
      <rPr>
        <sz val="11"/>
        <color theme="1"/>
        <rFont val="Calibri"/>
        <family val="2"/>
        <scheme val="minor"/>
      </rPr>
      <t xml:space="preserve">, men kan hjælpe med at korrigere for underliggende forskelle i de grupper, vi ønsker at sammenligne.
En </t>
    </r>
    <r>
      <rPr>
        <b/>
        <sz val="11"/>
        <color theme="1"/>
        <rFont val="Calibri"/>
        <family val="2"/>
        <scheme val="minor"/>
      </rPr>
      <t xml:space="preserve">baseline kovariat </t>
    </r>
    <r>
      <rPr>
        <sz val="11"/>
        <color theme="1"/>
        <rFont val="Calibri"/>
        <family val="2"/>
        <scheme val="minor"/>
      </rPr>
      <t>er en kovariat, der er blevet identificeret (anført i forsøgsprotokollen) og målt før den eksperimentelle manipulation (dvs. før randomisering i et randomiseret kontrolleret forsøg).</t>
    </r>
  </si>
  <si>
    <t>OBS: Grundet pladsmæssige begrænsninger er det ikke alle SPSS-Vejledninger som findes på denne  side i arket. Indholdsfortegnelsen til venstre henviser også til de som findes andre steder i arket. Du kan altid finde den rette vejledning ved at gå ind via den statistiske tests egen fane.</t>
  </si>
  <si>
    <t>SPSS-Vejledning RCT</t>
  </si>
  <si>
    <t>SPSS-Vejledning OBS</t>
  </si>
  <si>
    <t>Factorial ANCOVA</t>
  </si>
  <si>
    <r>
      <t xml:space="preserve">Quickguide - Sådan </t>
    </r>
    <r>
      <rPr>
        <i/>
        <sz val="11"/>
        <color rgb="FFFF0000"/>
        <rFont val="Calibri"/>
        <family val="2"/>
        <scheme val="minor"/>
      </rPr>
      <t>plejer</t>
    </r>
    <r>
      <rPr>
        <sz val="11"/>
        <color theme="1"/>
        <rFont val="Calibri"/>
        <family val="2"/>
        <scheme val="minor"/>
      </rPr>
      <t xml:space="preserve"> opsætningen af SPSS at skulle se ud</t>
    </r>
  </si>
  <si>
    <t>SPSS-Vejledning Factorial ANCOVA</t>
  </si>
  <si>
    <r>
      <t xml:space="preserve">En to-vejs (two-way) ANCOVA af </t>
    </r>
    <r>
      <rPr>
        <sz val="11"/>
        <color rgb="FFFF0000"/>
        <rFont val="Calibri"/>
        <family val="2"/>
        <scheme val="minor"/>
      </rPr>
      <t xml:space="preserve">HAM-A scorerne </t>
    </r>
    <r>
      <rPr>
        <sz val="11"/>
        <color theme="1"/>
        <rFont val="Calibri"/>
        <family val="2"/>
        <scheme val="minor"/>
      </rPr>
      <t xml:space="preserve">korrigeret for baseline performance med </t>
    </r>
    <r>
      <rPr>
        <sz val="11"/>
        <color rgb="FFFF0000"/>
        <rFont val="Calibri"/>
        <family val="2"/>
        <scheme val="minor"/>
      </rPr>
      <t>terapi (Ingen vs. CPT)</t>
    </r>
    <r>
      <rPr>
        <sz val="11"/>
        <color theme="1"/>
        <rFont val="Calibri"/>
        <family val="2"/>
        <scheme val="minor"/>
      </rPr>
      <t xml:space="preserve"> og </t>
    </r>
    <r>
      <rPr>
        <sz val="11"/>
        <color rgb="FFFF0000"/>
        <rFont val="Calibri"/>
        <family val="2"/>
        <scheme val="minor"/>
      </rPr>
      <t>medicin (placebo vs. diazepam)</t>
    </r>
    <r>
      <rPr>
        <sz val="11"/>
        <color theme="1"/>
        <rFont val="Calibri"/>
        <family val="2"/>
        <scheme val="minor"/>
      </rPr>
      <t xml:space="preserve"> som uafhængige variable viste en </t>
    </r>
    <r>
      <rPr>
        <sz val="11"/>
        <color rgb="FFFF0000"/>
        <rFont val="Calibri"/>
        <family val="2"/>
        <scheme val="minor"/>
      </rPr>
      <t xml:space="preserve">signifikant </t>
    </r>
    <r>
      <rPr>
        <sz val="11"/>
        <color theme="1"/>
        <rFont val="Calibri"/>
        <family val="2"/>
        <scheme val="minor"/>
      </rPr>
      <t xml:space="preserve">hovedeffekt (main effect) af </t>
    </r>
    <r>
      <rPr>
        <sz val="11"/>
        <color rgb="FFFF0000"/>
        <rFont val="Calibri"/>
        <family val="2"/>
        <scheme val="minor"/>
      </rPr>
      <t>terapi</t>
    </r>
    <r>
      <rPr>
        <sz val="11"/>
        <color theme="1"/>
        <rFont val="Calibri"/>
        <family val="2"/>
        <scheme val="minor"/>
      </rPr>
      <t>, F(</t>
    </r>
    <r>
      <rPr>
        <sz val="11"/>
        <color rgb="FFFF0000"/>
        <rFont val="Calibri"/>
        <family val="2"/>
        <scheme val="minor"/>
      </rPr>
      <t>1,75</t>
    </r>
    <r>
      <rPr>
        <sz val="11"/>
        <color theme="1"/>
        <rFont val="Calibri"/>
        <family val="2"/>
        <scheme val="minor"/>
      </rPr>
      <t xml:space="preserve">) = </t>
    </r>
    <r>
      <rPr>
        <sz val="11"/>
        <color rgb="FFFF0000"/>
        <rFont val="Calibri"/>
        <family val="2"/>
        <scheme val="minor"/>
      </rPr>
      <t>30.49</t>
    </r>
    <r>
      <rPr>
        <sz val="11"/>
        <color theme="1"/>
        <rFont val="Calibri"/>
        <family val="2"/>
        <scheme val="minor"/>
      </rPr>
      <t xml:space="preserve">, p &lt; </t>
    </r>
    <r>
      <rPr>
        <sz val="11"/>
        <color rgb="FFFF0000"/>
        <rFont val="Calibri"/>
        <family val="2"/>
        <scheme val="minor"/>
      </rPr>
      <t>.001</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.289</t>
    </r>
    <r>
      <rPr>
        <sz val="11"/>
        <color theme="1"/>
        <rFont val="Calibri"/>
        <family val="2"/>
        <scheme val="minor"/>
      </rPr>
      <t xml:space="preserve">, og </t>
    </r>
    <r>
      <rPr>
        <sz val="11"/>
        <color rgb="FFFF0000"/>
        <rFont val="Calibri"/>
        <family val="2"/>
        <scheme val="minor"/>
      </rPr>
      <t>medicin</t>
    </r>
    <r>
      <rPr>
        <sz val="11"/>
        <color theme="1"/>
        <rFont val="Calibri"/>
        <family val="2"/>
        <scheme val="minor"/>
      </rPr>
      <t>, F(</t>
    </r>
    <r>
      <rPr>
        <sz val="11"/>
        <color rgb="FFFF0000"/>
        <rFont val="Calibri"/>
        <family val="2"/>
        <scheme val="minor"/>
      </rPr>
      <t>1,75</t>
    </r>
    <r>
      <rPr>
        <sz val="11"/>
        <color theme="1"/>
        <rFont val="Calibri"/>
        <family val="2"/>
        <scheme val="minor"/>
      </rPr>
      <t xml:space="preserve">) = </t>
    </r>
    <r>
      <rPr>
        <sz val="11"/>
        <color rgb="FFFF0000"/>
        <rFont val="Calibri"/>
        <family val="2"/>
        <scheme val="minor"/>
      </rPr>
      <t>9.02</t>
    </r>
    <r>
      <rPr>
        <sz val="11"/>
        <color theme="1"/>
        <rFont val="Calibri"/>
        <family val="2"/>
        <scheme val="minor"/>
      </rPr>
      <t xml:space="preserve">, p = </t>
    </r>
    <r>
      <rPr>
        <sz val="11"/>
        <color rgb="FFFF0000"/>
        <rFont val="Calibri"/>
        <family val="2"/>
        <scheme val="minor"/>
      </rPr>
      <t>.004</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.107</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interaktion mellem </t>
    </r>
    <r>
      <rPr>
        <sz val="11"/>
        <color rgb="FFFF0000"/>
        <rFont val="Calibri"/>
        <family val="2"/>
        <scheme val="minor"/>
      </rPr>
      <t xml:space="preserve">terapi </t>
    </r>
    <r>
      <rPr>
        <sz val="11"/>
        <color theme="1"/>
        <rFont val="Calibri"/>
        <family val="2"/>
        <scheme val="minor"/>
      </rPr>
      <t xml:space="preserve">og </t>
    </r>
    <r>
      <rPr>
        <sz val="11"/>
        <color rgb="FFFF0000"/>
        <rFont val="Calibri"/>
        <family val="2"/>
        <scheme val="minor"/>
      </rPr>
      <t>medicin</t>
    </r>
    <r>
      <rPr>
        <sz val="11"/>
        <color theme="1"/>
        <rFont val="Calibri"/>
        <family val="2"/>
        <scheme val="minor"/>
      </rPr>
      <t>, F(</t>
    </r>
    <r>
      <rPr>
        <sz val="11"/>
        <color rgb="FFFF0000"/>
        <rFont val="Calibri"/>
        <family val="2"/>
        <scheme val="minor"/>
      </rPr>
      <t>1,75</t>
    </r>
    <r>
      <rPr>
        <sz val="11"/>
        <color theme="1"/>
        <rFont val="Calibri"/>
        <family val="2"/>
        <scheme val="minor"/>
      </rPr>
      <t xml:space="preserve">) = </t>
    </r>
    <r>
      <rPr>
        <sz val="11"/>
        <color rgb="FFFF0000"/>
        <rFont val="Calibri"/>
        <family val="2"/>
        <scheme val="minor"/>
      </rPr>
      <t>.06</t>
    </r>
    <r>
      <rPr>
        <sz val="11"/>
        <color theme="1"/>
        <rFont val="Calibri"/>
        <family val="2"/>
        <scheme val="minor"/>
      </rPr>
      <t xml:space="preserve">, p = </t>
    </r>
    <r>
      <rPr>
        <sz val="11"/>
        <color rgb="FFFF0000"/>
        <rFont val="Calibri"/>
        <family val="2"/>
        <scheme val="minor"/>
      </rPr>
      <t>.805</t>
    </r>
    <r>
      <rPr>
        <sz val="11"/>
        <color theme="1"/>
        <rFont val="Calibri"/>
        <family val="2"/>
        <scheme val="minor"/>
      </rPr>
      <t xml:space="preserve">, </t>
    </r>
    <r>
      <rPr>
        <sz val="11"/>
        <color rgb="FFFF0000"/>
        <rFont val="Calibri"/>
        <family val="2"/>
        <scheme val="minor"/>
      </rPr>
      <t>n.s.</t>
    </r>
    <r>
      <rPr>
        <sz val="11"/>
        <color theme="1"/>
        <rFont val="Calibri"/>
        <family val="2"/>
        <scheme val="minor"/>
      </rPr>
      <t xml:space="preserve"> </t>
    </r>
    <r>
      <rPr>
        <sz val="11"/>
        <color theme="4"/>
        <rFont val="Calibri"/>
        <family val="2"/>
        <scheme val="minor"/>
      </rPr>
      <t>Dvs. både behandling alene med CBT og behandling alene med diazepam reducerede symptomerne på angst og i kombination var effekterne additive</t>
    </r>
    <r>
      <rPr>
        <sz val="11"/>
        <color theme="1"/>
        <rFont val="Calibri"/>
        <family val="2"/>
        <scheme val="minor"/>
      </rPr>
      <t xml:space="preserve"> (</t>
    </r>
    <r>
      <rPr>
        <sz val="11"/>
        <color rgb="FFFF0000"/>
        <rFont val="Calibri"/>
        <family val="2"/>
        <scheme val="minor"/>
      </rPr>
      <t>ingen interaktion</t>
    </r>
    <r>
      <rPr>
        <sz val="11"/>
        <color theme="1"/>
        <rFont val="Calibri"/>
        <family val="2"/>
        <scheme val="minor"/>
      </rPr>
      <t>; se Figur 1).</t>
    </r>
  </si>
  <si>
    <t>Denne guide fører dig igennem processen for at lave en repeated measures ANOVA i SPSS samt fortolke på resultatet</t>
  </si>
  <si>
    <t>Definition af variable</t>
  </si>
  <si>
    <t>For at få overblik over sit output kan man med fordel definere sine variable:</t>
  </si>
  <si>
    <t>Sfæricitet</t>
  </si>
  <si>
    <r>
      <t xml:space="preserve">Testen bruges når samme person er målt flere gange over tid eller i forskellige variable. Bruges modsat en </t>
    </r>
    <r>
      <rPr>
        <i/>
        <sz val="11"/>
        <color theme="1"/>
        <rFont val="Calibri"/>
        <family val="2"/>
        <scheme val="minor"/>
      </rPr>
      <t>paired samples t-test</t>
    </r>
    <r>
      <rPr>
        <sz val="11"/>
        <color theme="1"/>
        <rFont val="Calibri"/>
        <family val="2"/>
        <scheme val="minor"/>
      </rPr>
      <t xml:space="preserve"> med </t>
    </r>
    <r>
      <rPr>
        <b/>
        <sz val="11"/>
        <color theme="1"/>
        <rFont val="Calibri"/>
        <family val="2"/>
        <scheme val="minor"/>
      </rPr>
      <t>3 eller flere variable</t>
    </r>
  </si>
  <si>
    <r>
      <t xml:space="preserve">Der er sfæricitet, når variansen af </t>
    </r>
    <r>
      <rPr>
        <b/>
        <sz val="11"/>
        <color theme="1"/>
        <rFont val="Calibri"/>
        <family val="2"/>
        <scheme val="minor"/>
      </rPr>
      <t>differencescorerne</t>
    </r>
    <r>
      <rPr>
        <sz val="11"/>
        <color theme="1"/>
        <rFont val="Calibri"/>
        <family val="2"/>
        <scheme val="minor"/>
      </rPr>
      <t xml:space="preserve"> ikke er for forskellige.
Jf. Howell er der for stor forskel når den ene varians af differensescorerne er mere end 4x større end den anden.</t>
    </r>
  </si>
  <si>
    <t>-Hvis testen er signifikant skal F-testen aflæses ved Huynh-Feldt-korrektionen</t>
  </si>
  <si>
    <t>Vær opmærksom på Mauchly's test of sphericity!</t>
  </si>
  <si>
    <t>-Hvis ikke, kan du aflæse under Sphericity Assumed</t>
  </si>
  <si>
    <t>Først kontrolleres der for sfæricitet ved Mauchlys test:</t>
  </si>
  <si>
    <t>Niveauer bestemmes ud fra antallet af målinger man har af det samme. I eksemplet er deltagerne målt ved 3 tidspunkter, hvorfor der er 3 niveauer.</t>
  </si>
  <si>
    <r>
      <t xml:space="preserve">OBS: </t>
    </r>
    <r>
      <rPr>
        <sz val="11"/>
        <color rgb="FFFF0000"/>
        <rFont val="Calibri"/>
        <family val="2"/>
        <scheme val="minor"/>
      </rPr>
      <t>Ikke sfæricitet</t>
    </r>
  </si>
  <si>
    <r>
      <rPr>
        <sz val="11"/>
        <color rgb="FF00B0F0"/>
        <rFont val="Calibri"/>
        <family val="2"/>
        <scheme val="minor"/>
      </rPr>
      <t>5 personers fik målt deres stressniveau med Percieved Stress Scale (score fra 0-40, lav score er godt) før (baseline) og efter 1 måneders mindfulness-terapi og ved en 6 måneders follow-up.</t>
    </r>
    <r>
      <rPr>
        <sz val="11"/>
        <color theme="1"/>
        <rFont val="Calibri"/>
        <family val="2"/>
        <scheme val="minor"/>
      </rPr>
      <t xml:space="preserve"> En repeated-measures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mindfulness-terapi over tid</t>
    </r>
    <r>
      <rPr>
        <sz val="11"/>
        <color theme="1"/>
        <rFont val="Calibri"/>
        <family val="2"/>
        <scheme val="minor"/>
      </rPr>
      <t>, F(</t>
    </r>
    <r>
      <rPr>
        <sz val="11"/>
        <color rgb="FFFF0000"/>
        <rFont val="Calibri"/>
        <family val="2"/>
        <scheme val="minor"/>
      </rPr>
      <t>1.121,4.485</t>
    </r>
    <r>
      <rPr>
        <sz val="11"/>
        <color theme="1"/>
        <rFont val="Calibri"/>
        <family val="2"/>
        <scheme val="minor"/>
      </rPr>
      <t xml:space="preserve">) = </t>
    </r>
    <r>
      <rPr>
        <sz val="11"/>
        <color rgb="FFFF0000"/>
        <rFont val="Calibri"/>
        <family val="2"/>
        <scheme val="minor"/>
      </rPr>
      <t>7.44</t>
    </r>
    <r>
      <rPr>
        <sz val="11"/>
        <color theme="1"/>
        <rFont val="Calibri"/>
        <family val="2"/>
        <scheme val="minor"/>
      </rPr>
      <t xml:space="preserve">, p = </t>
    </r>
    <r>
      <rPr>
        <sz val="11"/>
        <color rgb="FFFF0000"/>
        <rFont val="Calibri"/>
        <family val="2"/>
        <scheme val="minor"/>
      </rPr>
      <t>.045</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.650</t>
    </r>
    <r>
      <rPr>
        <sz val="11"/>
        <color theme="1"/>
        <rFont val="Calibri"/>
        <family val="2"/>
        <scheme val="minor"/>
      </rPr>
      <t xml:space="preserve"> (</t>
    </r>
    <r>
      <rPr>
        <sz val="11"/>
        <color rgb="FFFF0000"/>
        <rFont val="Calibri"/>
        <family val="2"/>
        <scheme val="minor"/>
      </rPr>
      <t>Huyhn-Feldt korrigeret</t>
    </r>
    <r>
      <rPr>
        <sz val="11"/>
        <color theme="1"/>
        <rFont val="Calibri"/>
        <family val="2"/>
        <scheme val="minor"/>
      </rPr>
      <t xml:space="preserve">) </t>
    </r>
    <r>
      <rPr>
        <sz val="11"/>
        <color rgb="FFFF0000"/>
        <rFont val="Calibri"/>
        <family val="2"/>
        <scheme val="minor"/>
      </rPr>
      <t>(se Figur)</t>
    </r>
    <r>
      <rPr>
        <sz val="11"/>
        <color theme="1"/>
        <rFont val="Calibri"/>
        <family val="2"/>
        <scheme val="minor"/>
      </rPr>
      <t xml:space="preserve">. </t>
    </r>
    <r>
      <rPr>
        <sz val="11"/>
        <color rgb="FFFF0000"/>
        <rFont val="Calibri"/>
        <family val="2"/>
        <scheme val="minor"/>
      </rPr>
      <t>Planlagte parvise sammenligninger</t>
    </r>
    <r>
      <rPr>
        <sz val="11"/>
        <color theme="1"/>
        <rFont val="Calibri"/>
        <family val="2"/>
        <scheme val="minor"/>
      </rPr>
      <t xml:space="preserve"> viste et </t>
    </r>
    <r>
      <rPr>
        <sz val="11"/>
        <color rgb="FFFF0000"/>
        <rFont val="Calibri"/>
        <family val="2"/>
        <scheme val="minor"/>
      </rPr>
      <t>signifikant fald</t>
    </r>
    <r>
      <rPr>
        <sz val="11"/>
        <color theme="1"/>
        <rFont val="Calibri"/>
        <family val="2"/>
        <scheme val="minor"/>
      </rPr>
      <t xml:space="preserve"> af </t>
    </r>
    <r>
      <rPr>
        <sz val="11"/>
        <color rgb="FFFF0000"/>
        <rFont val="Calibri"/>
        <family val="2"/>
        <scheme val="minor"/>
      </rPr>
      <t>stress score</t>
    </r>
    <r>
      <rPr>
        <sz val="11"/>
        <color theme="1"/>
        <rFont val="Calibri"/>
        <family val="2"/>
        <scheme val="minor"/>
      </rPr>
      <t xml:space="preserve"> fra </t>
    </r>
    <r>
      <rPr>
        <sz val="11"/>
        <color rgb="FFFF0000"/>
        <rFont val="Calibri"/>
        <family val="2"/>
        <scheme val="minor"/>
      </rPr>
      <t>baseline</t>
    </r>
    <r>
      <rPr>
        <sz val="11"/>
        <color theme="1"/>
        <rFont val="Calibri"/>
        <family val="2"/>
        <scheme val="minor"/>
      </rPr>
      <t xml:space="preserve"> (</t>
    </r>
    <r>
      <rPr>
        <sz val="11"/>
        <color rgb="FFFF0000"/>
        <rFont val="Calibri"/>
        <family val="2"/>
        <scheme val="minor"/>
      </rPr>
      <t>X ̅=24</t>
    </r>
    <r>
      <rPr>
        <sz val="11"/>
        <color theme="1"/>
        <rFont val="Calibri"/>
        <family val="2"/>
        <scheme val="minor"/>
      </rPr>
      <t xml:space="preserve">) til </t>
    </r>
    <r>
      <rPr>
        <sz val="11"/>
        <color rgb="FFFF0000"/>
        <rFont val="Calibri"/>
        <family val="2"/>
        <scheme val="minor"/>
      </rPr>
      <t>post test</t>
    </r>
    <r>
      <rPr>
        <sz val="11"/>
        <color theme="1"/>
        <rFont val="Calibri"/>
        <family val="2"/>
        <scheme val="minor"/>
      </rPr>
      <t xml:space="preserve"> (</t>
    </r>
    <r>
      <rPr>
        <sz val="11"/>
        <color theme="1"/>
        <rFont val="Calibri"/>
        <family val="2"/>
        <scheme val="minor"/>
      </rPr>
      <t>X ̅ =</t>
    </r>
    <r>
      <rPr>
        <sz val="11"/>
        <color rgb="FFFF0000"/>
        <rFont val="Calibri"/>
        <family val="2"/>
        <scheme val="minor"/>
      </rPr>
      <t xml:space="preserve"> 13</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12.30</t>
    </r>
    <r>
      <rPr>
        <sz val="11"/>
        <color theme="1"/>
        <rFont val="Calibri"/>
        <family val="2"/>
        <scheme val="minor"/>
      </rPr>
      <t xml:space="preserve">, p </t>
    </r>
    <r>
      <rPr>
        <sz val="11"/>
        <color rgb="FFFF0000"/>
        <rFont val="Calibri"/>
        <family val="2"/>
        <scheme val="minor"/>
      </rPr>
      <t>&lt; .001</t>
    </r>
    <r>
      <rPr>
        <sz val="11"/>
        <color theme="1"/>
        <rFont val="Calibri"/>
        <family val="2"/>
        <scheme val="minor"/>
      </rPr>
      <t xml:space="preserve">, men </t>
    </r>
    <r>
      <rPr>
        <sz val="11"/>
        <color rgb="FFFF0000"/>
        <rFont val="Calibri"/>
        <family val="2"/>
        <scheme val="minor"/>
      </rPr>
      <t>intet signifikant fald</t>
    </r>
    <r>
      <rPr>
        <sz val="11"/>
        <color theme="1"/>
        <rFont val="Calibri"/>
        <family val="2"/>
        <scheme val="minor"/>
      </rPr>
      <t xml:space="preserve"> fra </t>
    </r>
    <r>
      <rPr>
        <sz val="11"/>
        <color rgb="FFFF0000"/>
        <rFont val="Calibri"/>
        <family val="2"/>
        <scheme val="minor"/>
      </rPr>
      <t>baseline</t>
    </r>
    <r>
      <rPr>
        <sz val="11"/>
        <color theme="1"/>
        <rFont val="Calibri"/>
        <family val="2"/>
        <scheme val="minor"/>
      </rPr>
      <t xml:space="preserve"> til </t>
    </r>
    <r>
      <rPr>
        <sz val="11"/>
        <color rgb="FFFF0000"/>
        <rFont val="Calibri"/>
        <family val="2"/>
        <scheme val="minor"/>
      </rPr>
      <t>follow-up test</t>
    </r>
    <r>
      <rPr>
        <sz val="11"/>
        <color theme="1"/>
        <rFont val="Calibri"/>
        <family val="2"/>
        <scheme val="minor"/>
      </rPr>
      <t xml:space="preserve"> (</t>
    </r>
    <r>
      <rPr>
        <sz val="11"/>
        <color theme="1"/>
        <rFont val="Calibri"/>
        <family val="2"/>
        <scheme val="minor"/>
      </rPr>
      <t xml:space="preserve">X ̅ = </t>
    </r>
    <r>
      <rPr>
        <sz val="11"/>
        <color rgb="FFFF0000"/>
        <rFont val="Calibri"/>
        <family val="2"/>
        <scheme val="minor"/>
      </rPr>
      <t>15</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2.30</t>
    </r>
    <r>
      <rPr>
        <sz val="11"/>
        <color theme="1"/>
        <rFont val="Calibri"/>
        <family val="2"/>
        <scheme val="minor"/>
      </rPr>
      <t xml:space="preserve">, p = </t>
    </r>
    <r>
      <rPr>
        <sz val="11"/>
        <color rgb="FFFF0000"/>
        <rFont val="Calibri"/>
        <family val="2"/>
        <scheme val="minor"/>
      </rPr>
      <t>.083</t>
    </r>
    <r>
      <rPr>
        <sz val="11"/>
        <color theme="1"/>
        <rFont val="Calibri"/>
        <family val="2"/>
        <scheme val="minor"/>
      </rPr>
      <t xml:space="preserve"> og </t>
    </r>
    <r>
      <rPr>
        <sz val="11"/>
        <color rgb="FFFF0000"/>
        <rFont val="Calibri"/>
        <family val="2"/>
        <scheme val="minor"/>
      </rPr>
      <t>ingen</t>
    </r>
    <r>
      <rPr>
        <sz val="11"/>
        <color theme="1"/>
        <rFont val="Calibri"/>
        <family val="2"/>
        <scheme val="minor"/>
      </rPr>
      <t xml:space="preserve"> </t>
    </r>
    <r>
      <rPr>
        <sz val="11"/>
        <color rgb="FFFF0000"/>
        <rFont val="Calibri"/>
        <family val="2"/>
        <scheme val="minor"/>
      </rPr>
      <t xml:space="preserve">signifikant </t>
    </r>
    <r>
      <rPr>
        <sz val="11"/>
        <color theme="1"/>
        <rFont val="Calibri"/>
        <family val="2"/>
        <scheme val="minor"/>
      </rPr>
      <t xml:space="preserve">forskel fra </t>
    </r>
    <r>
      <rPr>
        <sz val="11"/>
        <color rgb="FFFF0000"/>
        <rFont val="Calibri"/>
        <family val="2"/>
        <scheme val="minor"/>
      </rPr>
      <t>post test</t>
    </r>
    <r>
      <rPr>
        <sz val="11"/>
        <color theme="1"/>
        <rFont val="Calibri"/>
        <family val="2"/>
        <scheme val="minor"/>
      </rPr>
      <t xml:space="preserve"> til </t>
    </r>
    <r>
      <rPr>
        <sz val="11"/>
        <color rgb="FFFF0000"/>
        <rFont val="Calibri"/>
        <family val="2"/>
        <scheme val="minor"/>
      </rPr>
      <t>follow-up test</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-0.58</t>
    </r>
    <r>
      <rPr>
        <sz val="11"/>
        <color theme="1"/>
        <rFont val="Calibri"/>
        <family val="2"/>
        <scheme val="minor"/>
      </rPr>
      <t xml:space="preserve">, p </t>
    </r>
    <r>
      <rPr>
        <sz val="11"/>
        <color rgb="FFFF0000"/>
        <rFont val="Calibri"/>
        <family val="2"/>
        <scheme val="minor"/>
      </rPr>
      <t>&lt; .589</t>
    </r>
    <r>
      <rPr>
        <sz val="11"/>
        <color theme="1"/>
        <rFont val="Calibri"/>
        <family val="2"/>
        <scheme val="minor"/>
      </rPr>
      <t>.</t>
    </r>
  </si>
  <si>
    <t>SPSS Vejledninger STAT 2</t>
  </si>
  <si>
    <t>SPSS Vejledninger - Stat 1</t>
  </si>
  <si>
    <t>Denne guide fører dig igennem processen for at lave en factorial repeated measures ANOVA i SPSS samt fortolke på outputtet</t>
  </si>
  <si>
    <t>Parret t-test</t>
  </si>
  <si>
    <t>Uparret t-test</t>
  </si>
  <si>
    <t>One sample t-test</t>
  </si>
  <si>
    <t>Factorial Repeated Measures er en kombination af Factorial ANOVA og Repeated Measures ANO-VA. I Factorial Repeated Measures måles de samme deltagere over tid, men med flere forskellige uafhængige variable. I Factorial Repeated Measures er vi interesserede i både main effects og inter-aktioner for og mellem de uafhængige variable.</t>
  </si>
  <si>
    <r>
      <t xml:space="preserve">Der er sfæricitet, når variansen af </t>
    </r>
    <r>
      <rPr>
        <b/>
        <sz val="11"/>
        <color theme="1"/>
        <rFont val="Calibri"/>
        <family val="2"/>
        <scheme val="minor"/>
      </rPr>
      <t>differencescorerne</t>
    </r>
    <r>
      <rPr>
        <sz val="11"/>
        <color theme="1"/>
        <rFont val="Calibri"/>
        <family val="2"/>
        <scheme val="minor"/>
      </rPr>
      <t xml:space="preserve"> ikke er for forskellige.
Jf. Howell er der for stor forskel når den ene varians af differensescorerne er mere end 4x større end den anden.</t>
    </r>
  </si>
  <si>
    <r>
      <rPr>
        <b/>
        <sz val="11"/>
        <color theme="4"/>
        <rFont val="Calibri"/>
        <family val="2"/>
        <scheme val="minor"/>
      </rPr>
      <t xml:space="preserve">Forklar forskningsdesignet i et par sætninger! </t>
    </r>
    <r>
      <rPr>
        <sz val="11"/>
        <color theme="1"/>
        <rFont val="Calibri"/>
        <family val="2"/>
        <scheme val="minor"/>
      </rPr>
      <t xml:space="preserve">En faktoriel repeated-measures ANOVA af </t>
    </r>
    <r>
      <rPr>
        <sz val="11"/>
        <color rgb="FFFF0000"/>
        <rFont val="Calibri"/>
        <family val="2"/>
        <scheme val="minor"/>
      </rPr>
      <t xml:space="preserve">processeringshastighed </t>
    </r>
    <r>
      <rPr>
        <sz val="11"/>
        <color theme="1"/>
        <rFont val="Calibri"/>
        <family val="2"/>
        <scheme val="minor"/>
      </rPr>
      <t xml:space="preserve">med </t>
    </r>
    <r>
      <rPr>
        <sz val="11"/>
        <color rgb="FFFF0000"/>
        <rFont val="Calibri"/>
        <family val="2"/>
        <scheme val="minor"/>
      </rPr>
      <t xml:space="preserve">Cue (Intet, 40 dB og 85 dB cue) </t>
    </r>
    <r>
      <rPr>
        <sz val="11"/>
        <color theme="1"/>
        <rFont val="Calibri"/>
        <family val="2"/>
        <scheme val="minor"/>
      </rPr>
      <t xml:space="preserve">og </t>
    </r>
    <r>
      <rPr>
        <sz val="11"/>
        <color rgb="FFFF0000"/>
        <rFont val="Calibri"/>
        <family val="2"/>
        <scheme val="minor"/>
      </rPr>
      <t>Side (venstre vs. højre)</t>
    </r>
    <r>
      <rPr>
        <sz val="11"/>
        <color theme="1"/>
        <rFont val="Calibri"/>
        <family val="2"/>
        <scheme val="minor"/>
      </rPr>
      <t xml:space="preserve"> som uafhængige variable viste en </t>
    </r>
    <r>
      <rPr>
        <sz val="11"/>
        <color rgb="FFFF0000"/>
        <rFont val="Calibri"/>
        <family val="2"/>
        <scheme val="minor"/>
      </rPr>
      <t xml:space="preserve">signifikant </t>
    </r>
    <r>
      <rPr>
        <sz val="11"/>
        <color theme="1"/>
        <rFont val="Calibri"/>
        <family val="2"/>
        <scheme val="minor"/>
      </rPr>
      <t xml:space="preserve">hovedeffekt af </t>
    </r>
    <r>
      <rPr>
        <sz val="11"/>
        <color rgb="FFFF0000"/>
        <rFont val="Calibri"/>
        <family val="2"/>
        <scheme val="minor"/>
      </rPr>
      <t>Cue</t>
    </r>
    <r>
      <rPr>
        <sz val="11"/>
        <color theme="1"/>
        <rFont val="Calibri"/>
        <family val="2"/>
        <scheme val="minor"/>
      </rPr>
      <t>, F(</t>
    </r>
    <r>
      <rPr>
        <sz val="11"/>
        <color rgb="FFFF0000"/>
        <rFont val="Calibri"/>
        <family val="2"/>
        <scheme val="minor"/>
      </rPr>
      <t>1.637,44.205</t>
    </r>
    <r>
      <rPr>
        <sz val="11"/>
        <color theme="1"/>
        <rFont val="Calibri"/>
        <family val="2"/>
        <scheme val="minor"/>
      </rPr>
      <t xml:space="preserve">) = </t>
    </r>
    <r>
      <rPr>
        <sz val="11"/>
        <color rgb="FFFF0000"/>
        <rFont val="Calibri"/>
        <family val="2"/>
        <scheme val="minor"/>
      </rPr>
      <t>26.07</t>
    </r>
    <r>
      <rPr>
        <sz val="11"/>
        <color theme="1"/>
        <rFont val="Calibri"/>
        <family val="2"/>
        <scheme val="minor"/>
      </rPr>
      <t xml:space="preserve">, p &lt; </t>
    </r>
    <r>
      <rPr>
        <sz val="11"/>
        <color rgb="FFFF0000"/>
        <rFont val="Calibri"/>
        <family val="2"/>
        <scheme val="minor"/>
      </rPr>
      <t>.001</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.491 (Huynh-Feldt korrigeret)</t>
    </r>
    <r>
      <rPr>
        <sz val="11"/>
        <color theme="1"/>
        <rFont val="Calibri"/>
        <family val="2"/>
        <scheme val="minor"/>
      </rPr>
      <t xml:space="preserve">, og </t>
    </r>
    <r>
      <rPr>
        <sz val="11"/>
        <color rgb="FFFF0000"/>
        <rFont val="Calibri"/>
        <family val="2"/>
        <scheme val="minor"/>
      </rPr>
      <t>Side</t>
    </r>
    <r>
      <rPr>
        <sz val="11"/>
        <color theme="1"/>
        <rFont val="Calibri"/>
        <family val="2"/>
        <scheme val="minor"/>
      </rPr>
      <t>, F(</t>
    </r>
    <r>
      <rPr>
        <sz val="11"/>
        <color rgb="FFFF0000"/>
        <rFont val="Calibri"/>
        <family val="2"/>
        <scheme val="minor"/>
      </rPr>
      <t>1,27</t>
    </r>
    <r>
      <rPr>
        <sz val="11"/>
        <color theme="1"/>
        <rFont val="Calibri"/>
        <family val="2"/>
        <scheme val="minor"/>
      </rPr>
      <t xml:space="preserve">) = </t>
    </r>
    <r>
      <rPr>
        <sz val="11"/>
        <color rgb="FFFF0000"/>
        <rFont val="Calibri"/>
        <family val="2"/>
        <scheme val="minor"/>
      </rPr>
      <t>6.14</t>
    </r>
    <r>
      <rPr>
        <sz val="11"/>
        <color theme="1"/>
        <rFont val="Calibri"/>
        <family val="2"/>
        <scheme val="minor"/>
      </rPr>
      <t xml:space="preserve">, p = </t>
    </r>
    <r>
      <rPr>
        <sz val="11"/>
        <color rgb="FFFF0000"/>
        <rFont val="Calibri"/>
        <family val="2"/>
        <scheme val="minor"/>
      </rPr>
      <t>.02</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.185</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interaktion imellem </t>
    </r>
    <r>
      <rPr>
        <sz val="11"/>
        <color rgb="FFFF0000"/>
        <rFont val="Calibri"/>
        <family val="2"/>
        <scheme val="minor"/>
      </rPr>
      <t xml:space="preserve">Cue </t>
    </r>
    <r>
      <rPr>
        <sz val="11"/>
        <color theme="1"/>
        <rFont val="Calibri"/>
        <family val="2"/>
        <scheme val="minor"/>
      </rPr>
      <t xml:space="preserve">og </t>
    </r>
    <r>
      <rPr>
        <sz val="11"/>
        <color rgb="FFFF0000"/>
        <rFont val="Calibri"/>
        <family val="2"/>
        <scheme val="minor"/>
      </rPr>
      <t>Side</t>
    </r>
    <r>
      <rPr>
        <sz val="11"/>
        <color theme="1"/>
        <rFont val="Calibri"/>
        <family val="2"/>
        <scheme val="minor"/>
      </rPr>
      <t>, F(</t>
    </r>
    <r>
      <rPr>
        <sz val="11"/>
        <color rgb="FFFF0000"/>
        <rFont val="Calibri"/>
        <family val="2"/>
        <scheme val="minor"/>
      </rPr>
      <t>2,54</t>
    </r>
    <r>
      <rPr>
        <sz val="11"/>
        <color theme="1"/>
        <rFont val="Calibri"/>
        <family val="2"/>
        <scheme val="minor"/>
      </rPr>
      <t xml:space="preserve">) = </t>
    </r>
    <r>
      <rPr>
        <sz val="11"/>
        <color rgb="FFFF0000"/>
        <rFont val="Calibri"/>
        <family val="2"/>
        <scheme val="minor"/>
      </rPr>
      <t>1.16</t>
    </r>
    <r>
      <rPr>
        <sz val="11"/>
        <color theme="1"/>
        <rFont val="Calibri"/>
        <family val="2"/>
        <scheme val="minor"/>
      </rPr>
      <t xml:space="preserve">, p = </t>
    </r>
    <r>
      <rPr>
        <sz val="11"/>
        <color rgb="FFFF0000"/>
        <rFont val="Calibri"/>
        <family val="2"/>
        <scheme val="minor"/>
      </rPr>
      <t>.320</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.041</t>
    </r>
    <r>
      <rPr>
        <sz val="11"/>
        <color theme="1"/>
        <rFont val="Calibri"/>
        <family val="2"/>
        <scheme val="minor"/>
      </rPr>
      <t xml:space="preserve">. </t>
    </r>
    <r>
      <rPr>
        <sz val="11"/>
        <color theme="4"/>
        <rFont val="Calibri"/>
        <family val="2"/>
        <scheme val="minor"/>
      </rPr>
      <t>Analysen viser at processeringshastigheden stiger gradvis med intensiteten af alarmering (alerting) og at processeringshastigheden generelt er højere i venstre side sammenlignet med højre side (pseudoneglect). Analysen viser også at alarmering ikke påvirker processeringshastigheden forskelligt i venstre og højre side (ingen signifikant interaktion).</t>
    </r>
  </si>
  <si>
    <r>
      <t>Logistisk regression benyttes som Chi</t>
    </r>
    <r>
      <rPr>
        <vertAlign val="superscript"/>
        <sz val="11"/>
        <color theme="1"/>
        <rFont val="Calibri"/>
        <family val="2"/>
        <scheme val="minor"/>
      </rPr>
      <t>2</t>
    </r>
    <r>
      <rPr>
        <sz val="11"/>
        <color theme="1"/>
        <rFont val="Calibri"/>
        <family val="2"/>
        <scheme val="minor"/>
      </rPr>
      <t xml:space="preserve"> testen til at analysere en binær afhængig variabel, men er ikke begrænset til kun én kategorisk uafhængig variabel (mere generelt analyseværktøj). </t>
    </r>
  </si>
  <si>
    <t>Regressionsmodellen:</t>
  </si>
  <si>
    <r>
      <t xml:space="preserve">Denne guide fører dig igennem processen for at lave en </t>
    </r>
    <r>
      <rPr>
        <b/>
        <sz val="11"/>
        <color theme="1"/>
        <rFont val="Calibri"/>
        <family val="2"/>
        <scheme val="minor"/>
      </rPr>
      <t>logistisk regression i SPSS</t>
    </r>
    <r>
      <rPr>
        <sz val="11"/>
        <color theme="1"/>
        <rFont val="Calibri"/>
        <family val="2"/>
        <scheme val="minor"/>
      </rPr>
      <t xml:space="preserve">, fortolke på resultatet samt bruge modellen til at </t>
    </r>
    <r>
      <rPr>
        <b/>
        <sz val="11"/>
        <color theme="1"/>
        <rFont val="Calibri"/>
        <family val="2"/>
        <scheme val="minor"/>
      </rPr>
      <t>prædiktere</t>
    </r>
    <r>
      <rPr>
        <sz val="11"/>
        <color theme="1"/>
        <rFont val="Calibri"/>
        <family val="2"/>
        <scheme val="minor"/>
      </rPr>
      <t xml:space="preserve">. Den indeholder desuden et værktøj til </t>
    </r>
    <r>
      <rPr>
        <b/>
        <sz val="11"/>
        <color theme="1"/>
        <rFont val="Calibri"/>
        <family val="2"/>
        <scheme val="minor"/>
      </rPr>
      <t>beregning af sandsynlighed, odds og odds ratio</t>
    </r>
  </si>
  <si>
    <t>Testen bruges for at bestemme om en kontinuert variabel er en signifikant prædiktor for en kategorisk variabel</t>
  </si>
  <si>
    <r>
      <t xml:space="preserve">Probability </t>
    </r>
    <r>
      <rPr>
        <sz val="11"/>
        <color theme="1"/>
        <rFont val="Calibri"/>
        <family val="2"/>
      </rPr>
      <t>↔</t>
    </r>
    <r>
      <rPr>
        <sz val="11"/>
        <color theme="1"/>
        <rFont val="Calibri"/>
        <family val="2"/>
        <scheme val="minor"/>
      </rPr>
      <t xml:space="preserve"> Odds</t>
    </r>
  </si>
  <si>
    <t>Udregn OR</t>
  </si>
  <si>
    <t>Indskriv dine data som sandsynlighed</t>
  </si>
  <si>
    <t>eller direkte som odds</t>
  </si>
  <si>
    <t>p:</t>
  </si>
  <si>
    <t>Udregn odds fra OR</t>
  </si>
  <si>
    <t>odds:</t>
  </si>
  <si>
    <t>Indtast den data du har</t>
  </si>
  <si>
    <r>
      <rPr>
        <b/>
        <sz val="11"/>
        <color theme="1"/>
        <rFont val="Calibri"/>
        <family val="2"/>
        <scheme val="minor"/>
      </rPr>
      <t>Sandsynlighed</t>
    </r>
    <r>
      <rPr>
        <sz val="11"/>
        <color theme="1"/>
        <rFont val="Calibri"/>
        <family val="2"/>
        <scheme val="minor"/>
      </rPr>
      <t xml:space="preserve"> er et mål for tilbøjeligheden hvormed en bestemt hændelse indtræffer.
</t>
    </r>
    <r>
      <rPr>
        <b/>
        <sz val="11"/>
        <color theme="1"/>
        <rFont val="Calibri"/>
        <family val="2"/>
        <scheme val="minor"/>
      </rPr>
      <t>Odds</t>
    </r>
    <r>
      <rPr>
        <sz val="11"/>
        <color theme="1"/>
        <rFont val="Calibri"/>
        <family val="2"/>
        <scheme val="minor"/>
      </rPr>
      <t xml:space="preserve"> er ligesom sandsynlighed er mål for tilbøjeligheden hvormed en bestemt hændelse indtræffer.
Odds for at en hændelse indtræffer (Succes, S) er defineret som forholdet imellem sandsynligheden for at hændelsen indtræffer (Succes) og sandsynligheden for at hændelsen ikke indtræffer (Fiasko)</t>
    </r>
  </si>
  <si>
    <t>Regressionsmodellen</t>
  </si>
  <si>
    <t>De parvise sammenligninger er blot standard t-tests for afhængige samples (parret t-tests)
Hvis du skal bruge t-værdien kan du anvende nedenstående formel.</t>
  </si>
  <si>
    <r>
      <rPr>
        <b/>
        <sz val="11"/>
        <color theme="1"/>
        <rFont val="Calibri"/>
        <family val="2"/>
        <scheme val="minor"/>
      </rPr>
      <t>Konfidensinterval for OR:</t>
    </r>
    <r>
      <rPr>
        <sz val="11"/>
        <color theme="1"/>
        <rFont val="Calibri"/>
        <family val="2"/>
        <scheme val="minor"/>
      </rPr>
      <t xml:space="preserve">
Med 95% sandsynlighed vil populationens odds ratio være inkluderet i konfidensintervallet:
CI</t>
    </r>
    <r>
      <rPr>
        <vertAlign val="subscript"/>
        <sz val="11"/>
        <color theme="1"/>
        <rFont val="Calibri"/>
        <family val="2"/>
        <scheme val="minor"/>
      </rPr>
      <t>95</t>
    </r>
    <r>
      <rPr>
        <sz val="11"/>
        <color theme="1"/>
        <rFont val="Calibri"/>
        <family val="2"/>
        <scheme val="minor"/>
      </rPr>
      <t xml:space="preserve"> = [1.052;2.702]
Hvis 95% CI ikke inkluderer 1, er OR signifikant for alpha = 5% (two-tailed).</t>
    </r>
  </si>
  <si>
    <r>
      <t xml:space="preserve">Denne del af vejledningen bygger på at du har dine data fra SPSS.
Start med at indtaste dine data i de markerede celler i "outputtet" nedenfor.
</t>
    </r>
    <r>
      <rPr>
        <i/>
        <sz val="11"/>
        <color theme="1"/>
        <rFont val="Calibri"/>
        <family val="2"/>
        <scheme val="minor"/>
      </rPr>
      <t>(Kan kopieres ind fra SPSS output)</t>
    </r>
  </si>
  <si>
    <t/>
  </si>
  <si>
    <t>B</t>
  </si>
  <si>
    <t>S.E.</t>
  </si>
  <si>
    <t>Wald</t>
  </si>
  <si>
    <t>Sig.</t>
  </si>
  <si>
    <t>Exp(B)</t>
  </si>
  <si>
    <t>95% C.I.for EXP(B)</t>
  </si>
  <si>
    <t>Lower</t>
  </si>
  <si>
    <t>Upper</t>
  </si>
  <si>
    <r>
      <t>Step 1</t>
    </r>
    <r>
      <rPr>
        <vertAlign val="superscript"/>
        <sz val="9"/>
        <color indexed="62"/>
        <rFont val="Arial"/>
        <family val="2"/>
      </rPr>
      <t>a</t>
    </r>
  </si>
  <si>
    <t>Constant</t>
  </si>
  <si>
    <t>Variabel 1</t>
  </si>
  <si>
    <t>Variabel 2</t>
  </si>
  <si>
    <t>Variabel 3</t>
  </si>
  <si>
    <t>Variabel 4</t>
  </si>
  <si>
    <t>Variabel 5</t>
  </si>
  <si>
    <t>Indtast de værdier du ønsker at teste i din model</t>
  </si>
  <si>
    <t>Exp(B) svarer til Odds Ratio (OR)</t>
  </si>
  <si>
    <r>
      <t>Nagelkerke R</t>
    </r>
    <r>
      <rPr>
        <b/>
        <vertAlign val="superscript"/>
        <sz val="11"/>
        <color theme="1"/>
        <rFont val="Calibri"/>
        <family val="2"/>
        <scheme val="minor"/>
      </rPr>
      <t>2</t>
    </r>
    <r>
      <rPr>
        <b/>
        <sz val="11"/>
        <color theme="1"/>
        <rFont val="Calibri"/>
        <family val="2"/>
        <scheme val="minor"/>
      </rPr>
      <t xml:space="preserve"> er en pseudo-R</t>
    </r>
    <r>
      <rPr>
        <b/>
        <vertAlign val="superscript"/>
        <sz val="11"/>
        <color theme="1"/>
        <rFont val="Calibri"/>
        <family val="2"/>
        <scheme val="minor"/>
      </rPr>
      <t>2</t>
    </r>
    <r>
      <rPr>
        <b/>
        <sz val="11"/>
        <color theme="1"/>
        <rFont val="Calibri"/>
        <family val="2"/>
        <scheme val="minor"/>
      </rPr>
      <t xml:space="preserve"> som kan sammenlignes med den vi bruger i multipel regression. Den beskriver hvor god den logistiske model er til at forklare fordelingen af 0'er og 1'er for den binære afhængige variabel</t>
    </r>
  </si>
  <si>
    <r>
      <t xml:space="preserve">Regressionsmodellen opstilles med brug af </t>
    </r>
    <r>
      <rPr>
        <b/>
        <i/>
        <sz val="11"/>
        <color theme="1"/>
        <rFont val="Calibri"/>
        <family val="2"/>
        <scheme val="minor"/>
      </rPr>
      <t>enten</t>
    </r>
    <r>
      <rPr>
        <b/>
        <sz val="11"/>
        <color theme="1"/>
        <rFont val="Calibri"/>
        <family val="2"/>
        <scheme val="minor"/>
      </rPr>
      <t xml:space="preserve"> B eller Exp(B)-værdierne</t>
    </r>
  </si>
  <si>
    <t>For at konkludere aflæses outputtet under sig. og Exp(B)</t>
  </si>
  <si>
    <r>
      <t xml:space="preserve">En logistiske regression viste at </t>
    </r>
    <r>
      <rPr>
        <sz val="11"/>
        <color theme="4"/>
        <rFont val="Calibri"/>
        <family val="2"/>
        <scheme val="minor"/>
      </rPr>
      <t>bilister med høj social status var mere tilbøjelige til ikke at hold tilbage for fodgængere</t>
    </r>
    <r>
      <rPr>
        <sz val="11"/>
        <color theme="1"/>
        <rFont val="Calibri"/>
        <family val="2"/>
        <scheme val="minor"/>
      </rPr>
      <t xml:space="preserve">, OR = </t>
    </r>
    <r>
      <rPr>
        <sz val="11"/>
        <color rgb="FFFF0000"/>
        <rFont val="Calibri"/>
        <family val="2"/>
        <scheme val="minor"/>
      </rPr>
      <t>1.472</t>
    </r>
    <r>
      <rPr>
        <sz val="11"/>
        <color theme="1"/>
        <rFont val="Calibri"/>
        <family val="2"/>
        <scheme val="minor"/>
      </rPr>
      <t xml:space="preserve">, p = </t>
    </r>
    <r>
      <rPr>
        <sz val="11"/>
        <color rgb="FFFF0000"/>
        <rFont val="Calibri"/>
        <family val="2"/>
        <scheme val="minor"/>
      </rPr>
      <t>.040</t>
    </r>
    <r>
      <rPr>
        <sz val="11"/>
        <color theme="1"/>
        <rFont val="Calibri"/>
        <family val="2"/>
        <scheme val="minor"/>
      </rPr>
      <t xml:space="preserve">, </t>
    </r>
    <r>
      <rPr>
        <sz val="11"/>
        <color theme="4"/>
        <rFont val="Calibri"/>
        <family val="2"/>
        <scheme val="minor"/>
      </rPr>
      <t>når der blev korrigeret for bilisternes estimerede køn</t>
    </r>
    <r>
      <rPr>
        <sz val="11"/>
        <color theme="1"/>
        <rFont val="Calibri"/>
        <family val="2"/>
        <scheme val="minor"/>
      </rPr>
      <t xml:space="preserve">, OR = </t>
    </r>
    <r>
      <rPr>
        <sz val="11"/>
        <color rgb="FFFF0000"/>
        <rFont val="Calibri"/>
        <family val="2"/>
        <scheme val="minor"/>
      </rPr>
      <t>0.960</t>
    </r>
    <r>
      <rPr>
        <sz val="11"/>
        <color theme="1"/>
        <rFont val="Calibri"/>
        <family val="2"/>
        <scheme val="minor"/>
      </rPr>
      <t xml:space="preserve">, p = </t>
    </r>
    <r>
      <rPr>
        <sz val="11"/>
        <color rgb="FFFF0000"/>
        <rFont val="Calibri"/>
        <family val="2"/>
        <scheme val="minor"/>
      </rPr>
      <t>.906</t>
    </r>
    <r>
      <rPr>
        <sz val="11"/>
        <color theme="1"/>
        <rFont val="Calibri"/>
        <family val="2"/>
        <scheme val="minor"/>
      </rPr>
      <t xml:space="preserve">, og </t>
    </r>
    <r>
      <rPr>
        <sz val="11"/>
        <color theme="4"/>
        <rFont val="Calibri"/>
        <family val="2"/>
        <scheme val="minor"/>
      </rPr>
      <t>alder</t>
    </r>
    <r>
      <rPr>
        <sz val="11"/>
        <color theme="1"/>
        <rFont val="Calibri"/>
        <family val="2"/>
        <scheme val="minor"/>
      </rPr>
      <t xml:space="preserve">, OR = </t>
    </r>
    <r>
      <rPr>
        <sz val="11"/>
        <color rgb="FFFF0000"/>
        <rFont val="Calibri"/>
        <family val="2"/>
        <scheme val="minor"/>
      </rPr>
      <t>0.852</t>
    </r>
    <r>
      <rPr>
        <sz val="11"/>
        <color theme="1"/>
        <rFont val="Calibri"/>
        <family val="2"/>
        <scheme val="minor"/>
      </rPr>
      <t xml:space="preserve">, p = </t>
    </r>
    <r>
      <rPr>
        <sz val="11"/>
        <color rgb="FFFF0000"/>
        <rFont val="Calibri"/>
        <family val="2"/>
        <scheme val="minor"/>
      </rPr>
      <t>.309</t>
    </r>
    <r>
      <rPr>
        <sz val="11"/>
        <color theme="1"/>
        <rFont val="Calibri"/>
        <family val="2"/>
        <scheme val="minor"/>
      </rPr>
      <t xml:space="preserve">. 
</t>
    </r>
    <r>
      <rPr>
        <sz val="11"/>
        <color theme="4"/>
        <rFont val="Calibri"/>
        <family val="2"/>
        <scheme val="minor"/>
      </rPr>
      <t>Dette giver evidens for at konkludere at personer med høj social status er mere tilbøjelige til at udvise uetisk opførsel.</t>
    </r>
  </si>
  <si>
    <t>Patient 1</t>
  </si>
  <si>
    <t>Patient 2</t>
  </si>
  <si>
    <t>Indsæt 1 i de felter du ikke har variabler til</t>
  </si>
  <si>
    <t>Det er vigtigt at du indsætter det rigtige tal i de celler du mangler data til.
Læg derfor mærke til om der skal stå 1 eller 0</t>
  </si>
  <si>
    <t>Slet data eller indsæt 0 i cellerne ved de X-værdier du ikke bruger</t>
  </si>
  <si>
    <t>Prædiktion</t>
  </si>
  <si>
    <r>
      <t xml:space="preserve">Sammenlign to </t>
    </r>
    <r>
      <rPr>
        <b/>
        <i/>
        <sz val="11"/>
        <color theme="1"/>
        <rFont val="Calibri"/>
        <family val="2"/>
        <scheme val="minor"/>
      </rPr>
      <t>patienter</t>
    </r>
  </si>
  <si>
    <r>
      <t xml:space="preserve">En logistiske regression viste at </t>
    </r>
    <r>
      <rPr>
        <sz val="11"/>
        <color theme="4"/>
        <rFont val="Calibri"/>
        <family val="2"/>
        <scheme val="minor"/>
      </rPr>
      <t>bilister med høj social status var mere tilbøjelige til ikke at hold tilbage for fodgængere</t>
    </r>
    <r>
      <rPr>
        <sz val="11"/>
        <color theme="1"/>
        <rFont val="Calibri"/>
        <family val="2"/>
        <scheme val="minor"/>
      </rPr>
      <t xml:space="preserve">, OR = </t>
    </r>
    <r>
      <rPr>
        <sz val="11"/>
        <color rgb="FFFF0000"/>
        <rFont val="Calibri"/>
        <family val="2"/>
        <scheme val="minor"/>
      </rPr>
      <t>1.472</t>
    </r>
    <r>
      <rPr>
        <sz val="11"/>
        <color theme="1"/>
        <rFont val="Calibri"/>
        <family val="2"/>
        <scheme val="minor"/>
      </rPr>
      <t xml:space="preserve">, p = </t>
    </r>
    <r>
      <rPr>
        <sz val="11"/>
        <color rgb="FFFF0000"/>
        <rFont val="Calibri"/>
        <family val="2"/>
        <scheme val="minor"/>
      </rPr>
      <t>.040</t>
    </r>
    <r>
      <rPr>
        <sz val="11"/>
        <color theme="1"/>
        <rFont val="Calibri"/>
        <family val="2"/>
        <scheme val="minor"/>
      </rPr>
      <t xml:space="preserve">, </t>
    </r>
    <r>
      <rPr>
        <sz val="11"/>
        <color theme="4"/>
        <rFont val="Calibri"/>
        <family val="2"/>
        <scheme val="minor"/>
      </rPr>
      <t>når der blev korrigeret for bilisternes estimerede køn</t>
    </r>
    <r>
      <rPr>
        <sz val="11"/>
        <color theme="1"/>
        <rFont val="Calibri"/>
        <family val="2"/>
        <scheme val="minor"/>
      </rPr>
      <t xml:space="preserve">, OR = </t>
    </r>
    <r>
      <rPr>
        <sz val="11"/>
        <color rgb="FFFF0000"/>
        <rFont val="Calibri"/>
        <family val="2"/>
        <scheme val="minor"/>
      </rPr>
      <t>0.960</t>
    </r>
    <r>
      <rPr>
        <sz val="11"/>
        <color theme="1"/>
        <rFont val="Calibri"/>
        <family val="2"/>
        <scheme val="minor"/>
      </rPr>
      <t xml:space="preserve">, p = </t>
    </r>
    <r>
      <rPr>
        <sz val="11"/>
        <color rgb="FFFF0000"/>
        <rFont val="Calibri"/>
        <family val="2"/>
        <scheme val="minor"/>
      </rPr>
      <t>.906</t>
    </r>
    <r>
      <rPr>
        <sz val="11"/>
        <color theme="1"/>
        <rFont val="Calibri"/>
        <family val="2"/>
        <scheme val="minor"/>
      </rPr>
      <t xml:space="preserve">, og </t>
    </r>
    <r>
      <rPr>
        <sz val="11"/>
        <color theme="4"/>
        <rFont val="Calibri"/>
        <family val="2"/>
        <scheme val="minor"/>
      </rPr>
      <t>alder</t>
    </r>
    <r>
      <rPr>
        <sz val="11"/>
        <color theme="1"/>
        <rFont val="Calibri"/>
        <family val="2"/>
        <scheme val="minor"/>
      </rPr>
      <t xml:space="preserve">, OR = </t>
    </r>
    <r>
      <rPr>
        <sz val="11"/>
        <color rgb="FFFF0000"/>
        <rFont val="Calibri"/>
        <family val="2"/>
        <scheme val="minor"/>
      </rPr>
      <t>0.852</t>
    </r>
    <r>
      <rPr>
        <sz val="11"/>
        <color theme="1"/>
        <rFont val="Calibri"/>
        <family val="2"/>
        <scheme val="minor"/>
      </rPr>
      <t xml:space="preserve">, p = </t>
    </r>
    <r>
      <rPr>
        <sz val="11"/>
        <color rgb="FFFF0000"/>
        <rFont val="Calibri"/>
        <family val="2"/>
        <scheme val="minor"/>
      </rPr>
      <t>.309</t>
    </r>
    <r>
      <rPr>
        <sz val="11"/>
        <color theme="1"/>
        <rFont val="Calibri"/>
        <family val="2"/>
        <scheme val="minor"/>
      </rPr>
      <t xml:space="preserve">. 
</t>
    </r>
    <r>
      <rPr>
        <sz val="11"/>
        <color theme="4"/>
        <rFont val="Calibri"/>
        <family val="2"/>
        <scheme val="minor"/>
      </rPr>
      <t>Dette giver evidens for at konkludere at personer med høj social status er mere tilbøjelige til at udvise uetisk opførsel.</t>
    </r>
  </si>
  <si>
    <t>Alternativt:</t>
  </si>
  <si>
    <r>
      <t xml:space="preserve">En logistisk regression viste at sandsynligheden for </t>
    </r>
    <r>
      <rPr>
        <sz val="11"/>
        <color rgb="FFFF0000"/>
        <rFont val="Calibri"/>
        <family val="2"/>
        <scheme val="minor"/>
      </rPr>
      <t xml:space="preserve">tegn på demens </t>
    </r>
    <r>
      <rPr>
        <sz val="11"/>
        <color theme="1"/>
        <rFont val="Calibri"/>
        <family val="2"/>
        <scheme val="minor"/>
      </rPr>
      <t>(</t>
    </r>
    <r>
      <rPr>
        <sz val="11"/>
        <color rgb="FFFF0000"/>
        <rFont val="Calibri"/>
        <family val="2"/>
        <scheme val="minor"/>
      </rPr>
      <t>MMSE score &lt; 24</t>
    </r>
    <r>
      <rPr>
        <sz val="11"/>
        <color theme="1"/>
        <rFont val="Calibri"/>
        <family val="2"/>
        <scheme val="minor"/>
      </rPr>
      <t xml:space="preserve">) </t>
    </r>
    <r>
      <rPr>
        <sz val="11"/>
        <color rgb="FFFF0000"/>
        <rFont val="Calibri"/>
        <family val="2"/>
        <scheme val="minor"/>
      </rPr>
      <t xml:space="preserve">stiger </t>
    </r>
    <r>
      <rPr>
        <sz val="11"/>
        <color theme="1"/>
        <rFont val="Calibri"/>
        <family val="2"/>
        <scheme val="minor"/>
      </rPr>
      <t xml:space="preserve">med </t>
    </r>
    <r>
      <rPr>
        <sz val="11"/>
        <color rgb="FFFF0000"/>
        <rFont val="Calibri"/>
        <family val="2"/>
        <scheme val="minor"/>
      </rPr>
      <t>alderen</t>
    </r>
    <r>
      <rPr>
        <sz val="11"/>
        <color theme="1"/>
        <rFont val="Calibri"/>
        <family val="2"/>
        <scheme val="minor"/>
      </rPr>
      <t xml:space="preserve">, OR = </t>
    </r>
    <r>
      <rPr>
        <sz val="11"/>
        <color rgb="FFFF0000"/>
        <rFont val="Calibri"/>
        <family val="2"/>
        <scheme val="minor"/>
      </rPr>
      <t>1.686</t>
    </r>
    <r>
      <rPr>
        <sz val="11"/>
        <color theme="1"/>
        <rFont val="Calibri"/>
        <family val="2"/>
        <scheme val="minor"/>
      </rPr>
      <t xml:space="preserve">, 95% CI = </t>
    </r>
    <r>
      <rPr>
        <sz val="11"/>
        <color rgb="FFFF0000"/>
        <rFont val="Calibri"/>
        <family val="2"/>
        <scheme val="minor"/>
      </rPr>
      <t>1.052-2.702</t>
    </r>
    <r>
      <rPr>
        <sz val="11"/>
        <color theme="1"/>
        <rFont val="Calibri"/>
        <family val="2"/>
        <scheme val="minor"/>
      </rPr>
      <t xml:space="preserve">, p = </t>
    </r>
    <r>
      <rPr>
        <sz val="11"/>
        <color rgb="FFFF0000"/>
        <rFont val="Calibri"/>
        <family val="2"/>
        <scheme val="minor"/>
      </rPr>
      <t>.03</t>
    </r>
    <r>
      <rPr>
        <sz val="11"/>
        <color theme="1"/>
        <rFont val="Calibri"/>
        <family val="2"/>
        <scheme val="minor"/>
      </rPr>
      <t>.</t>
    </r>
  </si>
  <si>
    <t>Gruppe 3</t>
  </si>
  <si>
    <t>Gruppe 4</t>
  </si>
  <si>
    <t>Gruppe 5</t>
  </si>
  <si>
    <t>-Træk derefter kolonne AB-AF ned så det svarer til dine data</t>
  </si>
  <si>
    <t>Reliabilitet-Validitet</t>
  </si>
  <si>
    <t>-Gruppe-means under STEP 1</t>
  </si>
  <si>
    <t>Ændring i binær prædiktor</t>
  </si>
  <si>
    <t>Når man arbejder med en binær prædiktor kan man ændre på denne for at undersøge dens effekt på den prædikterede Y-værdi.
Et eksempel er, hvis man vil udregne en deltagers prædikterede odds for forbedring ved en anden terapiform end den, personen oprindeligt fik.</t>
  </si>
  <si>
    <t>Sådan gør du:</t>
  </si>
  <si>
    <t>1. Identificér den binære variabels kodning (hvad er 1 og hvad er 0)</t>
  </si>
  <si>
    <t>-Afhængigt af om du går fra 1 til 0 eller 0 til 1 skal du aflæse i forskellige celler</t>
  </si>
  <si>
    <t>-Kan udregnes ovenfor</t>
  </si>
  <si>
    <t>4. Identificér den retning du vil bevæge dig i</t>
  </si>
  <si>
    <t>2. Aflæs Odds Ratio for den binære variabel og indskriv i E148</t>
  </si>
  <si>
    <t>3. Indskriv det prædikterede Odds i H148</t>
  </si>
  <si>
    <r>
      <rPr>
        <b/>
        <i/>
        <sz val="22"/>
        <color theme="1"/>
        <rFont val="Calibri"/>
        <family val="2"/>
        <scheme val="minor"/>
      </rPr>
      <t>Arket</t>
    </r>
    <r>
      <rPr>
        <b/>
        <sz val="22"/>
        <color theme="1"/>
        <rFont val="Calibri"/>
        <family val="2"/>
        <scheme val="minor"/>
      </rPr>
      <t xml:space="preserve"> - Read me</t>
    </r>
  </si>
  <si>
    <r>
      <t xml:space="preserve">Dette er </t>
    </r>
    <r>
      <rPr>
        <sz val="11"/>
        <color rgb="FFFF0000"/>
        <rFont val="Calibri"/>
        <family val="2"/>
        <scheme val="minor"/>
      </rPr>
      <t>noter/forklaringer/uddybninger/advarsler</t>
    </r>
    <r>
      <rPr>
        <sz val="11"/>
        <color theme="1"/>
        <rFont val="Calibri"/>
        <family val="2"/>
        <scheme val="minor"/>
      </rPr>
      <t xml:space="preserve"> eller lignende. Du får noten frem ved at holde musen over cellen. Første gang du bruger et ark, er det en god idé at læse noterne for de celler du benytter.</t>
    </r>
  </si>
  <si>
    <t>Du fandt det!</t>
  </si>
  <si>
    <t>Her finder du typisk:</t>
  </si>
  <si>
    <t>1. En kort forklaring af testen</t>
  </si>
  <si>
    <t>2. En step-by-step guide til at udføre den</t>
  </si>
  <si>
    <t>3. Potentiel fejlfinding</t>
  </si>
  <si>
    <r>
      <t xml:space="preserve">Sådan bruger du </t>
    </r>
    <r>
      <rPr>
        <i/>
        <sz val="18"/>
        <color theme="1"/>
        <rFont val="Calibri"/>
        <family val="2"/>
        <scheme val="minor"/>
      </rPr>
      <t>Arket</t>
    </r>
    <r>
      <rPr>
        <sz val="18"/>
        <color theme="1"/>
        <rFont val="Calibri"/>
        <family val="2"/>
        <scheme val="minor"/>
      </rPr>
      <t>:</t>
    </r>
  </si>
  <si>
    <t>Den hurtige:</t>
  </si>
  <si>
    <t>1. Identificér dine variable - hvilke typer er de?</t>
  </si>
  <si>
    <t>5. ???</t>
  </si>
  <si>
    <t>6. Bestået.</t>
  </si>
  <si>
    <t>4. Følg instruktionerne.</t>
  </si>
  <si>
    <t>3. Åbn instruktionsfanen ved at klikke på det lille '+' oppe i hjørnet - den findes på alle sider.</t>
  </si>
  <si>
    <t>2. Brug skemaet på forsiden til at bestemme en test og klik dig ind på den.</t>
  </si>
  <si>
    <r>
      <rPr>
        <i/>
        <sz val="11"/>
        <color theme="1"/>
        <rFont val="Calibri"/>
        <family val="2"/>
        <scheme val="minor"/>
      </rPr>
      <t>Arket</t>
    </r>
    <r>
      <rPr>
        <sz val="11"/>
        <color theme="1"/>
        <rFont val="Calibri"/>
        <family val="2"/>
        <scheme val="minor"/>
      </rPr>
      <t xml:space="preserve"> er designet til at guide dig så smertefrit som muligt gennem statistik I og II.</t>
    </r>
  </si>
  <si>
    <r>
      <rPr>
        <i/>
        <sz val="11"/>
        <color theme="1"/>
        <rFont val="Calibri"/>
        <family val="2"/>
        <scheme val="minor"/>
      </rPr>
      <t>Arket</t>
    </r>
    <r>
      <rPr>
        <sz val="11"/>
        <color theme="1"/>
        <rFont val="Calibri"/>
        <family val="2"/>
        <scheme val="minor"/>
      </rPr>
      <t xml:space="preserve"> er desuden designet sådan at du kan navigere rundt i det via links som var det en klassisk menu. Det er sådan du kommer til de forskellige tests fra forsiden - og sådan du finder hjem igen, når du er færdig med en test.</t>
    </r>
  </si>
  <si>
    <t>Til alt det Excel ikke magter at løse skal du bruge SPSS.</t>
  </si>
  <si>
    <r>
      <rPr>
        <i/>
        <sz val="11"/>
        <color theme="1"/>
        <rFont val="Calibri"/>
        <family val="2"/>
        <scheme val="minor"/>
      </rPr>
      <t>Arket</t>
    </r>
    <r>
      <rPr>
        <sz val="11"/>
        <color theme="1"/>
        <rFont val="Calibri"/>
        <family val="2"/>
        <scheme val="minor"/>
      </rPr>
      <t xml:space="preserve"> indeholder udførlige guides til både at udføre, forstå og aflæse hver enkelt test i SPSS.</t>
    </r>
  </si>
  <si>
    <t>For at komme i gang:</t>
  </si>
  <si>
    <t>Åbn instruktionsfanen på forsiden via det lille '+' øverst til venstre.</t>
  </si>
  <si>
    <t>Denne fane findes også på alle andre sider og forklarer hvordan du skal udføre hver enkelt test, hvorvidt det er nødvendigt at bruge SPSS og mere.</t>
  </si>
  <si>
    <t>Den lidt længere:</t>
  </si>
  <si>
    <t>Identificér dine variable. Her skal du huske en lille smule teori fra undervisningen, men vi har også indsat et diagram, der forklarer forskellen.</t>
  </si>
  <si>
    <t>Brug skemaet til dit pensum - eller det samlede i bunden - til at vælge en test ud fra dine variable.</t>
  </si>
  <si>
    <t>Klik dig ind på testen. Selve teksten i skemaet er et link du kan bruge til at navigere.</t>
  </si>
  <si>
    <r>
      <t xml:space="preserve">Det kan være en god idé at gemme en master kopi af </t>
    </r>
    <r>
      <rPr>
        <i/>
        <sz val="11"/>
        <color rgb="FFFF0000"/>
        <rFont val="Calibri"/>
        <family val="2"/>
        <scheme val="minor"/>
      </rPr>
      <t>Arket</t>
    </r>
    <r>
      <rPr>
        <sz val="11"/>
        <color rgb="FFFF0000"/>
        <rFont val="Calibri"/>
        <family val="2"/>
        <scheme val="minor"/>
      </rPr>
      <t>, inden du begynder at arbejde, så du altid kan gå tilbage til en frisk start hvis du kommer til at slette nogle formler eller lignende. Lav da en kopi af dit master dokument hver gang du starter dit arbejde.</t>
    </r>
  </si>
  <si>
    <t>OBS:</t>
  </si>
  <si>
    <t>Hjælp! Hvor skal jeg starte?? Og hvor lovligt er det her?? (klik her!)</t>
  </si>
  <si>
    <r>
      <t xml:space="preserve">Om </t>
    </r>
    <r>
      <rPr>
        <i/>
        <sz val="20"/>
        <color theme="1"/>
        <rFont val="Calibri"/>
        <family val="2"/>
        <scheme val="minor"/>
      </rPr>
      <t>Arkets</t>
    </r>
    <r>
      <rPr>
        <sz val="20"/>
        <color theme="1"/>
        <rFont val="Calibri"/>
        <family val="2"/>
        <scheme val="minor"/>
      </rPr>
      <t xml:space="preserve"> legalitet:</t>
    </r>
  </si>
  <si>
    <t>Dette værktøj er blevet til udelukkende via Sebastian Beck og Frederik Bredgaards frivillige kræfter.</t>
  </si>
  <si>
    <r>
      <t xml:space="preserve">Ingen profiterer på eller har anden gavn af </t>
    </r>
    <r>
      <rPr>
        <i/>
        <sz val="11"/>
        <color theme="1"/>
        <rFont val="Calibri"/>
        <family val="2"/>
        <scheme val="minor"/>
      </rPr>
      <t>Arket</t>
    </r>
    <r>
      <rPr>
        <sz val="11"/>
        <color theme="1"/>
        <rFont val="Calibri"/>
        <family val="2"/>
        <scheme val="minor"/>
      </rPr>
      <t xml:space="preserve"> end den der gælder vores gode samvittighed og den nytte andre studerende måtte drage af det.</t>
    </r>
  </si>
  <si>
    <r>
      <t xml:space="preserve">Schwarzeneggers IQ score kommer fra den almene population, X = </t>
    </r>
    <r>
      <rPr>
        <sz val="11"/>
        <rFont val="Calibri"/>
        <family val="2"/>
      </rPr>
      <t>μ</t>
    </r>
  </si>
  <si>
    <r>
      <t xml:space="preserve">Schwarzeneggers IQ score kommer </t>
    </r>
    <r>
      <rPr>
        <b/>
        <sz val="11"/>
        <rFont val="Calibri"/>
        <family val="2"/>
        <scheme val="minor"/>
      </rPr>
      <t>ikke</t>
    </r>
    <r>
      <rPr>
        <sz val="11"/>
        <rFont val="Calibri"/>
        <family val="2"/>
        <scheme val="minor"/>
      </rPr>
      <t xml:space="preserve"> fra den almene population, X </t>
    </r>
    <r>
      <rPr>
        <sz val="11"/>
        <rFont val="Calibri"/>
        <family val="2"/>
      </rPr>
      <t>≠ μ</t>
    </r>
  </si>
  <si>
    <t>Det gør det ved at benytte Excels formelfunktioner til fulde således at alt der kan regnes i Excel bliver løst uden at du skal forlade dokumentet.</t>
  </si>
  <si>
    <r>
      <t xml:space="preserve">Det betyder at hvis du indtaster al den data du har i fanen for en given test, vil </t>
    </r>
    <r>
      <rPr>
        <i/>
        <sz val="11"/>
        <color theme="1"/>
        <rFont val="Calibri"/>
        <family val="2"/>
        <scheme val="minor"/>
      </rPr>
      <t>Arket</t>
    </r>
    <r>
      <rPr>
        <sz val="11"/>
        <color theme="1"/>
        <rFont val="Calibri"/>
        <family val="2"/>
        <scheme val="minor"/>
      </rPr>
      <t xml:space="preserve"> give dig alle de værdier og testresultater som man kan opnå med de data via den valgte test.</t>
    </r>
  </si>
  <si>
    <t>Åbn instruktionsfanen på testsiden (tryk '+' oppe i venstre hjørne) og følg instruktionerne der.</t>
  </si>
  <si>
    <r>
      <t xml:space="preserve">Her på forsiden finder du tre indholdsfortegnelser, som gør det let for dig at kende forskel på pensum. </t>
    </r>
    <r>
      <rPr>
        <b/>
        <sz val="12"/>
        <rFont val="Calibri"/>
        <family val="2"/>
        <scheme val="minor"/>
      </rPr>
      <t>Alle sider - også forsiden - har et lille '+' øverst i venstre hjørne.</t>
    </r>
    <r>
      <rPr>
        <sz val="12"/>
        <rFont val="Calibri"/>
        <family val="2"/>
        <scheme val="minor"/>
      </rPr>
      <t xml:space="preserve"> Det kan du bruge til at finde svar og fremgangsmåde til hver enkelt test eller til at forstå hvordan du bruger arket.</t>
    </r>
  </si>
  <si>
    <r>
      <t xml:space="preserve">Brugen af </t>
    </r>
    <r>
      <rPr>
        <b/>
        <i/>
        <sz val="11"/>
        <color theme="1"/>
        <rFont val="Calibri"/>
        <family val="2"/>
        <scheme val="minor"/>
      </rPr>
      <t>Arket</t>
    </r>
    <r>
      <rPr>
        <b/>
        <sz val="11"/>
        <color theme="1"/>
        <rFont val="Calibri"/>
        <family val="2"/>
        <scheme val="minor"/>
      </rPr>
      <t xml:space="preserve"> er naturligvis på eget ansvar.</t>
    </r>
  </si>
  <si>
    <t>Spørgsmål og kritik kan sendes til Frederik Bredgaard på Facebook</t>
  </si>
  <si>
    <r>
      <t xml:space="preserve">Anders Petersen har velsignet brugen af sine materialer, de enkelte steder de er anvendt til at eksemplificere aflæsningen af tests eller lignende her i </t>
    </r>
    <r>
      <rPr>
        <i/>
        <sz val="11"/>
        <color theme="1"/>
        <rFont val="Calibri"/>
        <family val="2"/>
        <scheme val="minor"/>
      </rPr>
      <t>Arket.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</si>
</sst>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000"/>
    <numFmt numFmtId="165" formatCode="0.000"/>
    <numFmt numFmtId="166" formatCode="0.00000"/>
    <numFmt numFmtId="167" formatCode="0.0000E+00"/>
    <numFmt numFmtId="168" formatCode="#\ ???/???"/>
    <numFmt numFmtId="169" formatCode="###0.000"/>
    <numFmt numFmtId="170" formatCode="###0"/>
  </numFmts>
  <fonts count="141" x14ac:knownFonts="1">
    <font>
      <sz val="11"/>
      <color theme="1"/>
      <name val="Calibri"/>
      <family val="2"/>
      <scheme val="minor"/>
    </font>
    <font>
      <sz val="11"/>
      <color theme="1"/>
      <name val="Calibri"/>
      <family val="2"/>
      <scheme val="minor"/>
    </font>
    <font>
      <sz val="11"/>
      <color rgb="FF006100"/>
      <name val="Calibri"/>
      <family val="2"/>
      <scheme val="minor"/>
    </font>
    <font>
      <sz val="11"/>
      <color rgb="FF9C0006"/>
      <name val="Calibri"/>
      <family val="2"/>
      <scheme val="minor"/>
    </font>
    <font>
      <sz val="11"/>
      <color rgb="FFFF0000"/>
      <name val="Calibri"/>
      <family val="2"/>
      <scheme val="minor"/>
    </font>
    <font>
      <b/>
      <sz val="11"/>
      <color theme="1"/>
      <name val="Calibri"/>
      <family val="2"/>
      <scheme val="minor"/>
    </font>
    <font>
      <sz val="11"/>
      <color theme="0"/>
      <name val="Calibri"/>
      <family val="2"/>
      <scheme val="minor"/>
    </font>
    <font>
      <sz val="11"/>
      <color theme="1"/>
      <name val="Calibri"/>
      <family val="2"/>
    </font>
    <font>
      <sz val="26"/>
      <color theme="1"/>
      <name val="Calibri"/>
      <family val="2"/>
      <scheme val="minor"/>
    </font>
    <font>
      <u/>
      <sz val="11"/>
      <color theme="10"/>
      <name val="Calibri"/>
      <family val="2"/>
      <scheme val="minor"/>
    </font>
    <font>
      <sz val="11"/>
      <name val="Calibri"/>
      <family val="2"/>
      <scheme val="minor"/>
    </font>
    <font>
      <vertAlign val="superscript"/>
      <sz val="11"/>
      <color theme="1"/>
      <name val="Calibri"/>
      <family val="2"/>
      <scheme val="minor"/>
    </font>
    <font>
      <vertAlign val="subscript"/>
      <sz val="11"/>
      <color theme="1"/>
      <name val="Calibri"/>
      <family val="2"/>
      <scheme val="minor"/>
    </font>
    <font>
      <sz val="11"/>
      <color rgb="FF000000"/>
      <name val="Calibri"/>
      <family val="2"/>
      <scheme val="minor"/>
    </font>
    <font>
      <b/>
      <sz val="14"/>
      <color theme="1"/>
      <name val="Calibri"/>
      <family val="2"/>
      <scheme val="minor"/>
    </font>
    <font>
      <b/>
      <vertAlign val="subscript"/>
      <sz val="14"/>
      <color theme="1"/>
      <name val="Calibri"/>
      <family val="2"/>
      <scheme val="minor"/>
    </font>
    <font>
      <b/>
      <vertAlign val="superscript"/>
      <sz val="14"/>
      <color theme="1"/>
      <name val="Calibri"/>
      <family val="2"/>
      <scheme val="minor"/>
    </font>
    <font>
      <i/>
      <sz val="11"/>
      <color theme="1"/>
      <name val="Calibri"/>
      <family val="2"/>
      <scheme val="minor"/>
    </font>
    <font>
      <i/>
      <sz val="11"/>
      <color theme="1"/>
      <name val="Calibri"/>
      <family val="2"/>
    </font>
    <font>
      <b/>
      <sz val="9"/>
      <color indexed="81"/>
      <name val="Tahoma"/>
      <family val="2"/>
    </font>
    <font>
      <sz val="9"/>
      <color indexed="81"/>
      <name val="Tahoma"/>
      <family val="2"/>
    </font>
    <font>
      <i/>
      <sz val="9"/>
      <color indexed="81"/>
      <name val="Tahoma"/>
      <family val="2"/>
    </font>
    <font>
      <b/>
      <sz val="26"/>
      <color theme="1"/>
      <name val="Calibri"/>
      <family val="2"/>
      <scheme val="minor"/>
    </font>
    <font>
      <b/>
      <i/>
      <sz val="11"/>
      <color theme="1"/>
      <name val="Calibri"/>
      <family val="2"/>
      <scheme val="minor"/>
    </font>
    <font>
      <i/>
      <u/>
      <sz val="11"/>
      <color theme="1"/>
      <name val="Calibri"/>
      <family val="2"/>
      <scheme val="minor"/>
    </font>
    <font>
      <b/>
      <sz val="11"/>
      <name val="Calibri"/>
      <family val="2"/>
      <scheme val="minor"/>
    </font>
    <font>
      <i/>
      <vertAlign val="subscript"/>
      <sz val="11"/>
      <color theme="1"/>
      <name val="Calibri"/>
      <family val="2"/>
      <scheme val="minor"/>
    </font>
    <font>
      <sz val="15"/>
      <color theme="1"/>
      <name val="Wingdings"/>
      <charset val="2"/>
    </font>
    <font>
      <b/>
      <sz val="11"/>
      <color rgb="FFFF0000"/>
      <name val="Calibri"/>
      <family val="2"/>
      <scheme val="minor"/>
    </font>
    <font>
      <u/>
      <sz val="11"/>
      <color rgb="FFFF0000"/>
      <name val="Calibri"/>
      <family val="2"/>
      <scheme val="minor"/>
    </font>
    <font>
      <u/>
      <sz val="11"/>
      <color rgb="FF00B0F0"/>
      <name val="Calibri"/>
      <family val="2"/>
      <scheme val="minor"/>
    </font>
    <font>
      <sz val="11"/>
      <color rgb="FF00B0F0"/>
      <name val="Calibri"/>
      <family val="2"/>
      <scheme val="minor"/>
    </font>
    <font>
      <vertAlign val="subscript"/>
      <sz val="11"/>
      <color theme="1"/>
      <name val="Calibri"/>
      <family val="2"/>
    </font>
    <font>
      <sz val="11"/>
      <name val="Calibri"/>
      <family val="2"/>
    </font>
    <font>
      <vertAlign val="subscript"/>
      <sz val="11"/>
      <name val="Calibri"/>
      <family val="2"/>
    </font>
    <font>
      <u/>
      <vertAlign val="subscript"/>
      <sz val="11"/>
      <color rgb="FFFF0000"/>
      <name val="Calibri"/>
      <family val="2"/>
      <scheme val="minor"/>
    </font>
    <font>
      <b/>
      <i/>
      <sz val="11"/>
      <color theme="1"/>
      <name val="Calibri"/>
      <family val="2"/>
    </font>
    <font>
      <i/>
      <vertAlign val="subscript"/>
      <sz val="11"/>
      <color theme="1"/>
      <name val="Calibri"/>
      <family val="2"/>
    </font>
    <font>
      <b/>
      <u/>
      <sz val="11"/>
      <color rgb="FFFF0000"/>
      <name val="Calibri"/>
      <family val="2"/>
      <scheme val="minor"/>
    </font>
    <font>
      <i/>
      <sz val="11"/>
      <color rgb="FFFF0000"/>
      <name val="Calibri"/>
      <family val="2"/>
      <scheme val="minor"/>
    </font>
    <font>
      <vertAlign val="subscript"/>
      <sz val="9"/>
      <color indexed="81"/>
      <name val="Tahoma"/>
      <family val="2"/>
    </font>
    <font>
      <vertAlign val="subscript"/>
      <sz val="11"/>
      <color rgb="FFFF0000"/>
      <name val="Calibri"/>
      <family val="2"/>
      <scheme val="minor"/>
    </font>
    <font>
      <vertAlign val="superscript"/>
      <sz val="9"/>
      <color indexed="81"/>
      <name val="Tahoma"/>
      <family val="2"/>
    </font>
    <font>
      <i/>
      <u/>
      <sz val="9"/>
      <color indexed="81"/>
      <name val="Tahoma"/>
      <family val="2"/>
    </font>
    <font>
      <u/>
      <vertAlign val="subscript"/>
      <sz val="11"/>
      <color rgb="FF00B0F0"/>
      <name val="Calibri"/>
      <family val="2"/>
      <scheme val="minor"/>
    </font>
    <font>
      <vertAlign val="subscript"/>
      <sz val="11"/>
      <name val="Calibri"/>
      <family val="2"/>
      <scheme val="minor"/>
    </font>
    <font>
      <i/>
      <sz val="11"/>
      <name val="Calibri"/>
      <family val="2"/>
      <scheme val="minor"/>
    </font>
    <font>
      <u/>
      <sz val="11"/>
      <color theme="1"/>
      <name val="Calibri"/>
      <family val="2"/>
      <scheme val="minor"/>
    </font>
    <font>
      <sz val="11"/>
      <color rgb="FF9C5700"/>
      <name val="Calibri"/>
      <family val="2"/>
      <scheme val="minor"/>
    </font>
    <font>
      <vertAlign val="superscript"/>
      <sz val="11"/>
      <color rgb="FFFF0000"/>
      <name val="Calibri"/>
      <family val="2"/>
      <scheme val="minor"/>
    </font>
    <font>
      <u/>
      <vertAlign val="superscript"/>
      <sz val="11"/>
      <color theme="10"/>
      <name val="Calibri"/>
      <family val="2"/>
      <scheme val="minor"/>
    </font>
    <font>
      <b/>
      <u/>
      <sz val="11"/>
      <color theme="1"/>
      <name val="Calibri"/>
      <family val="2"/>
      <scheme val="minor"/>
    </font>
    <font>
      <u/>
      <sz val="26"/>
      <color theme="10"/>
      <name val="Calibri"/>
      <family val="2"/>
      <scheme val="minor"/>
    </font>
    <font>
      <sz val="22"/>
      <color rgb="FFFF0000"/>
      <name val="Calibri"/>
      <family val="2"/>
      <scheme val="minor"/>
    </font>
    <font>
      <b/>
      <vertAlign val="subscript"/>
      <sz val="11"/>
      <color theme="1"/>
      <name val="Calibri"/>
      <family val="2"/>
      <scheme val="minor"/>
    </font>
    <font>
      <b/>
      <sz val="11"/>
      <color theme="1"/>
      <name val="Calibri"/>
      <family val="2"/>
    </font>
    <font>
      <b/>
      <sz val="11"/>
      <color theme="0"/>
      <name val="Calibri"/>
      <family val="2"/>
      <scheme val="minor"/>
    </font>
    <font>
      <b/>
      <vertAlign val="subscript"/>
      <sz val="11"/>
      <color rgb="FFFF0000"/>
      <name val="Calibri"/>
      <family val="2"/>
      <scheme val="minor"/>
    </font>
    <font>
      <u/>
      <sz val="14"/>
      <color theme="10"/>
      <name val="Calibri"/>
      <family val="2"/>
      <scheme val="minor"/>
    </font>
    <font>
      <u/>
      <sz val="14"/>
      <color rgb="FFFF0000"/>
      <name val="Calibri"/>
      <family val="2"/>
      <scheme val="minor"/>
    </font>
    <font>
      <b/>
      <sz val="18"/>
      <color theme="1"/>
      <name val="Calibri"/>
      <family val="2"/>
      <scheme val="minor"/>
    </font>
    <font>
      <sz val="26"/>
      <color theme="1"/>
      <name val="Calibri"/>
      <family val="2"/>
    </font>
    <font>
      <i/>
      <sz val="26"/>
      <color theme="1"/>
      <name val="Calibri"/>
      <family val="2"/>
      <scheme val="minor"/>
    </font>
    <font>
      <u/>
      <sz val="11"/>
      <color theme="4" tint="-0.249977111117893"/>
      <name val="Calibri"/>
      <family val="2"/>
      <scheme val="minor"/>
    </font>
    <font>
      <u/>
      <sz val="13"/>
      <color rgb="FFFF0000"/>
      <name val="Calibri"/>
      <family val="2"/>
      <scheme val="minor"/>
    </font>
    <font>
      <b/>
      <sz val="22"/>
      <color theme="1"/>
      <name val="Calibri"/>
      <family val="2"/>
      <scheme val="minor"/>
    </font>
    <font>
      <b/>
      <sz val="14"/>
      <color theme="0"/>
      <name val="Calibri"/>
      <family val="2"/>
      <scheme val="minor"/>
    </font>
    <font>
      <b/>
      <u/>
      <sz val="11"/>
      <color rgb="FF00B050"/>
      <name val="Calibri"/>
      <family val="2"/>
      <scheme val="minor"/>
    </font>
    <font>
      <b/>
      <vertAlign val="superscript"/>
      <sz val="11"/>
      <color theme="1"/>
      <name val="Calibri"/>
      <family val="2"/>
      <scheme val="minor"/>
    </font>
    <font>
      <u/>
      <sz val="11"/>
      <color theme="4"/>
      <name val="Calibri"/>
      <family val="2"/>
      <scheme val="minor"/>
    </font>
    <font>
      <b/>
      <sz val="16"/>
      <color theme="1"/>
      <name val="Calibri"/>
      <family val="2"/>
      <scheme val="minor"/>
    </font>
    <font>
      <b/>
      <sz val="12"/>
      <color theme="1"/>
      <name val="Calibri"/>
      <family val="2"/>
      <scheme val="minor"/>
    </font>
    <font>
      <b/>
      <i/>
      <sz val="16"/>
      <color theme="1"/>
      <name val="Calibri"/>
      <family val="2"/>
      <scheme val="minor"/>
    </font>
    <font>
      <b/>
      <vertAlign val="superscript"/>
      <sz val="12"/>
      <color theme="1"/>
      <name val="Calibri"/>
      <family val="2"/>
      <scheme val="minor"/>
    </font>
    <font>
      <b/>
      <vertAlign val="superscript"/>
      <sz val="16"/>
      <color theme="1"/>
      <name val="Calibri"/>
      <family val="2"/>
      <scheme val="minor"/>
    </font>
    <font>
      <b/>
      <i/>
      <sz val="12"/>
      <color theme="1"/>
      <name val="Calibri"/>
      <family val="2"/>
      <scheme val="minor"/>
    </font>
    <font>
      <b/>
      <u/>
      <sz val="9"/>
      <color indexed="81"/>
      <name val="Tahoma"/>
      <family val="2"/>
    </font>
    <font>
      <sz val="20"/>
      <color theme="1"/>
      <name val="Calibri"/>
      <family val="2"/>
      <scheme val="minor"/>
    </font>
    <font>
      <b/>
      <u/>
      <sz val="14"/>
      <color theme="1"/>
      <name val="Calibri"/>
      <family val="2"/>
      <scheme val="minor"/>
    </font>
    <font>
      <u/>
      <sz val="12"/>
      <color rgb="FFFF0000"/>
      <name val="Calibri"/>
      <family val="2"/>
      <scheme val="minor"/>
    </font>
    <font>
      <i/>
      <u/>
      <sz val="11"/>
      <color rgb="FF00B0F0"/>
      <name val="Calibri"/>
      <family val="2"/>
      <scheme val="minor"/>
    </font>
    <font>
      <i/>
      <sz val="11"/>
      <color rgb="FF00B0F0"/>
      <name val="Calibri"/>
      <family val="2"/>
      <scheme val="minor"/>
    </font>
    <font>
      <b/>
      <u/>
      <sz val="13"/>
      <color rgb="FFFF0000"/>
      <name val="Calibri"/>
      <family val="2"/>
      <scheme val="minor"/>
    </font>
    <font>
      <b/>
      <u/>
      <sz val="14"/>
      <color rgb="FFFF0000"/>
      <name val="Calibri"/>
      <family val="2"/>
      <scheme val="minor"/>
    </font>
    <font>
      <b/>
      <sz val="12"/>
      <color theme="1"/>
      <name val="Times New Roman"/>
      <family val="1"/>
    </font>
    <font>
      <b/>
      <sz val="12"/>
      <name val="Times New Roman"/>
      <family val="1"/>
    </font>
    <font>
      <sz val="12"/>
      <name val="Times New Roman"/>
      <family val="1"/>
    </font>
    <font>
      <i/>
      <sz val="12"/>
      <color theme="1"/>
      <name val="Times New Roman"/>
      <family val="1"/>
    </font>
    <font>
      <i/>
      <sz val="12"/>
      <name val="Times New Roman"/>
      <family val="1"/>
    </font>
    <font>
      <u/>
      <sz val="12"/>
      <name val="Times New Roman"/>
      <family val="1"/>
    </font>
    <font>
      <i/>
      <sz val="11"/>
      <name val="Times New Roman"/>
      <family val="1"/>
    </font>
    <font>
      <b/>
      <sz val="12"/>
      <color rgb="FFFFFFFF"/>
      <name val="Times New Roman"/>
      <family val="1"/>
    </font>
    <font>
      <sz val="12"/>
      <color theme="1"/>
      <name val="Calibri"/>
      <family val="2"/>
      <scheme val="minor"/>
    </font>
    <font>
      <b/>
      <sz val="9"/>
      <color rgb="FF003300"/>
      <name val="Verdana"/>
      <family val="2"/>
    </font>
    <font>
      <sz val="9"/>
      <name val="Arial"/>
      <family val="2"/>
    </font>
    <font>
      <sz val="9"/>
      <color rgb="FF003300"/>
      <name val="Verdana"/>
      <family val="2"/>
    </font>
    <font>
      <sz val="12"/>
      <color theme="1"/>
      <name val="Times New Roman"/>
      <family val="1"/>
    </font>
    <font>
      <sz val="7"/>
      <color theme="1"/>
      <name val="Times New Roman"/>
      <family val="1"/>
    </font>
    <font>
      <b/>
      <u/>
      <sz val="11"/>
      <color rgb="FF00B0F0"/>
      <name val="Calibri"/>
      <family val="2"/>
      <scheme val="minor"/>
    </font>
    <font>
      <b/>
      <sz val="14"/>
      <color rgb="FFFF0000"/>
      <name val="Calibri"/>
      <family val="2"/>
      <scheme val="minor"/>
    </font>
    <font>
      <i/>
      <u/>
      <sz val="11"/>
      <color theme="10"/>
      <name val="Calibri"/>
      <family val="2"/>
      <scheme val="minor"/>
    </font>
    <font>
      <sz val="18"/>
      <color theme="1"/>
      <name val="Calibri"/>
      <family val="2"/>
      <scheme val="minor"/>
    </font>
    <font>
      <sz val="14"/>
      <color theme="1"/>
      <name val="Calibri"/>
      <family val="2"/>
      <scheme val="minor"/>
    </font>
    <font>
      <b/>
      <u/>
      <sz val="11"/>
      <color theme="9"/>
      <name val="Calibri"/>
      <family val="2"/>
      <scheme val="minor"/>
    </font>
    <font>
      <b/>
      <i/>
      <sz val="9"/>
      <color indexed="81"/>
      <name val="Tahoma"/>
      <family val="2"/>
    </font>
    <font>
      <sz val="18"/>
      <color rgb="FFFF0000"/>
      <name val="Calibri"/>
      <family val="2"/>
      <scheme val="minor"/>
    </font>
    <font>
      <sz val="16"/>
      <color theme="1"/>
      <name val="Calibri"/>
      <family val="2"/>
      <scheme val="minor"/>
    </font>
    <font>
      <i/>
      <sz val="18"/>
      <color rgb="FFFF0000"/>
      <name val="Calibri"/>
      <family val="2"/>
      <scheme val="minor"/>
    </font>
    <font>
      <sz val="11"/>
      <color rgb="FFFF0000"/>
      <name val="Calibri"/>
      <family val="2"/>
    </font>
    <font>
      <u/>
      <sz val="11"/>
      <color theme="1"/>
      <name val="Calibri"/>
      <family val="2"/>
    </font>
    <font>
      <u/>
      <sz val="11"/>
      <color rgb="FF0070C0"/>
      <name val="Calibri"/>
      <family val="2"/>
      <scheme val="minor"/>
    </font>
    <font>
      <sz val="11"/>
      <color rgb="FF0070C0"/>
      <name val="Calibri"/>
      <family val="2"/>
      <scheme val="minor"/>
    </font>
    <font>
      <sz val="11"/>
      <color theme="4" tint="-0.249977111117893"/>
      <name val="Calibri"/>
      <family val="2"/>
      <scheme val="minor"/>
    </font>
    <font>
      <vertAlign val="superscript"/>
      <sz val="11"/>
      <name val="Calibri"/>
      <family val="2"/>
    </font>
    <font>
      <sz val="14"/>
      <color rgb="FFFF0000"/>
      <name val="Calibri"/>
      <family val="2"/>
      <scheme val="minor"/>
    </font>
    <font>
      <b/>
      <sz val="12"/>
      <color rgb="FFFF0000"/>
      <name val="Calibri"/>
      <family val="2"/>
      <scheme val="minor"/>
    </font>
    <font>
      <vertAlign val="superscript"/>
      <sz val="11"/>
      <color theme="1"/>
      <name val="Calibri"/>
      <family val="2"/>
    </font>
    <font>
      <b/>
      <vertAlign val="superscript"/>
      <sz val="9"/>
      <color indexed="81"/>
      <name val="Tahoma"/>
      <family val="2"/>
    </font>
    <font>
      <vertAlign val="superscript"/>
      <sz val="11"/>
      <name val="Calibri"/>
      <family val="2"/>
      <scheme val="minor"/>
    </font>
    <font>
      <b/>
      <vertAlign val="subscript"/>
      <sz val="16"/>
      <color theme="1"/>
      <name val="Calibri"/>
      <family val="2"/>
    </font>
    <font>
      <b/>
      <vertAlign val="superscript"/>
      <sz val="16"/>
      <color theme="1"/>
      <name val="Calibri"/>
      <family val="2"/>
    </font>
    <font>
      <b/>
      <sz val="16"/>
      <color theme="1"/>
      <name val="Calibri"/>
      <family val="2"/>
    </font>
    <font>
      <sz val="11"/>
      <color theme="4"/>
      <name val="Calibri"/>
      <family val="2"/>
      <scheme val="minor"/>
    </font>
    <font>
      <b/>
      <sz val="11"/>
      <color theme="4"/>
      <name val="Calibri"/>
      <family val="2"/>
      <scheme val="minor"/>
    </font>
    <font>
      <sz val="24"/>
      <color theme="1"/>
      <name val="Calibri"/>
      <family val="2"/>
      <scheme val="minor"/>
    </font>
    <font>
      <sz val="28"/>
      <color theme="1"/>
      <name val="Calibri"/>
      <family val="2"/>
      <scheme val="minor"/>
    </font>
    <font>
      <b/>
      <sz val="11"/>
      <color theme="1"/>
      <name val="Calibri"/>
      <family val="2"/>
    </font>
    <font>
      <b/>
      <sz val="18"/>
      <color rgb="FFFF0000"/>
      <name val="Calibri"/>
      <family val="2"/>
      <scheme val="minor"/>
    </font>
    <font>
      <sz val="10"/>
      <name val="Arial"/>
      <family val="2"/>
    </font>
    <font>
      <sz val="9"/>
      <color indexed="62"/>
      <name val="Arial"/>
      <family val="2"/>
    </font>
    <font>
      <vertAlign val="superscript"/>
      <sz val="9"/>
      <color indexed="62"/>
      <name val="Arial"/>
      <family val="2"/>
    </font>
    <font>
      <sz val="9"/>
      <color indexed="60"/>
      <name val="Arial"/>
      <family val="2"/>
    </font>
    <font>
      <b/>
      <i/>
      <sz val="22"/>
      <color theme="1"/>
      <name val="Calibri"/>
      <family val="2"/>
      <scheme val="minor"/>
    </font>
    <font>
      <sz val="12"/>
      <name val="Calibri"/>
      <family val="2"/>
      <scheme val="minor"/>
    </font>
    <font>
      <u/>
      <sz val="18"/>
      <color rgb="FFFF0000"/>
      <name val="Calibri"/>
      <family val="2"/>
      <scheme val="minor"/>
    </font>
    <font>
      <u/>
      <sz val="18"/>
      <color rgb="FF00B050"/>
      <name val="Calibri"/>
      <family val="2"/>
      <scheme val="minor"/>
    </font>
    <font>
      <i/>
      <sz val="18"/>
      <color theme="1"/>
      <name val="Calibri"/>
      <family val="2"/>
      <scheme val="minor"/>
    </font>
    <font>
      <u/>
      <sz val="14"/>
      <color theme="1"/>
      <name val="Calibri"/>
      <family val="2"/>
      <scheme val="minor"/>
    </font>
    <font>
      <u/>
      <sz val="20"/>
      <color rgb="FFFF0000"/>
      <name val="Calibri"/>
      <family val="2"/>
      <scheme val="minor"/>
    </font>
    <font>
      <i/>
      <sz val="20"/>
      <color theme="1"/>
      <name val="Calibri"/>
      <family val="2"/>
      <scheme val="minor"/>
    </font>
    <font>
      <b/>
      <sz val="12"/>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FFCC"/>
      </patternFill>
    </fill>
    <fill>
      <patternFill patternType="solid">
        <fgColor theme="5"/>
      </patternFill>
    </fill>
    <fill>
      <patternFill patternType="solid">
        <fgColor theme="5" tint="0.79998168889431442"/>
        <bgColor indexed="65"/>
      </patternFill>
    </fill>
    <fill>
      <patternFill patternType="solid">
        <fgColor theme="5" tint="0.39997558519241921"/>
        <bgColor indexed="65"/>
      </patternFill>
    </fill>
    <fill>
      <patternFill patternType="solid">
        <fgColor theme="6" tint="0.79998168889431442"/>
        <bgColor indexed="65"/>
      </patternFill>
    </fill>
    <fill>
      <patternFill patternType="solid">
        <fgColor theme="5" tint="0.59999389629810485"/>
        <bgColor indexed="65"/>
      </patternFill>
    </fill>
    <fill>
      <patternFill patternType="solid">
        <fgColor theme="7" tint="0.79998168889431442"/>
        <bgColor indexed="65"/>
      </patternFill>
    </fill>
    <fill>
      <patternFill patternType="solid">
        <fgColor theme="7" tint="0.59999389629810485"/>
        <bgColor indexed="65"/>
      </patternFill>
    </fill>
    <fill>
      <patternFill patternType="solid">
        <fgColor theme="9" tint="0.79998168889431442"/>
        <bgColor indexed="65"/>
      </patternFill>
    </fill>
    <fill>
      <patternFill patternType="solid">
        <fgColor theme="9" tint="0.59999389629810485"/>
        <bgColor indexed="65"/>
      </patternFill>
    </fill>
    <fill>
      <patternFill patternType="solid">
        <fgColor rgb="FFFFEB9C"/>
      </patternFill>
    </fill>
    <fill>
      <patternFill patternType="solid">
        <fgColor theme="4"/>
      </patternFill>
    </fill>
    <fill>
      <patternFill patternType="solid">
        <fgColor theme="4" tint="0.59999389629810485"/>
        <bgColor indexed="65"/>
      </patternFill>
    </fill>
    <fill>
      <patternFill patternType="solid">
        <fgColor theme="4" tint="0.39997558519241921"/>
        <bgColor indexed="65"/>
      </patternFill>
    </fill>
    <fill>
      <patternFill patternType="solid">
        <fgColor theme="6" tint="0.59999389629810485"/>
        <bgColor indexed="65"/>
      </patternFill>
    </fill>
    <fill>
      <patternFill patternType="solid">
        <fgColor theme="7"/>
      </patternFill>
    </fill>
    <fill>
      <patternFill patternType="solid">
        <fgColor theme="7" tint="0.39997558519241921"/>
        <bgColor indexed="65"/>
      </patternFill>
    </fill>
    <fill>
      <patternFill patternType="solid">
        <fgColor theme="8" tint="0.79998168889431442"/>
        <bgColor indexed="65"/>
      </patternFill>
    </fill>
    <fill>
      <patternFill patternType="solid">
        <fgColor theme="8" tint="0.59999389629810485"/>
        <bgColor indexed="65"/>
      </patternFill>
    </fill>
    <fill>
      <patternFill patternType="solid">
        <fgColor rgb="FFFF0000"/>
        <bgColor indexed="64"/>
      </patternFill>
    </fill>
    <fill>
      <patternFill patternType="solid">
        <fgColor rgb="FFCBECDE"/>
        <bgColor indexed="64"/>
      </patternFill>
    </fill>
    <fill>
      <patternFill patternType="solid">
        <fgColor rgb="FFE7F6EF"/>
        <bgColor indexed="64"/>
      </patternFill>
    </fill>
    <fill>
      <patternFill patternType="solid">
        <fgColor theme="9" tint="0.59999389629810485"/>
        <bgColor indexed="64"/>
      </patternFill>
    </fill>
    <fill>
      <patternFill patternType="solid">
        <fgColor theme="8" tint="0.59999389629810485"/>
        <bgColor indexed="64"/>
      </patternFill>
    </fill>
    <fill>
      <patternFill patternType="solid">
        <fgColor theme="4" tint="0.79998168889431442"/>
        <bgColor indexed="65"/>
      </patternFill>
    </fill>
    <fill>
      <patternFill patternType="solid">
        <fgColor theme="7" tint="0.79998168889431442"/>
        <bgColor indexed="64"/>
      </patternFill>
    </fill>
    <fill>
      <patternFill patternType="solid">
        <fgColor theme="5" tint="0.79998168889431442"/>
        <bgColor indexed="64"/>
      </patternFill>
    </fill>
    <fill>
      <patternFill patternType="solid">
        <fgColor indexed="31"/>
        <bgColor indexed="64"/>
      </patternFill>
    </fill>
    <fill>
      <patternFill patternType="solid">
        <fgColor theme="6" tint="0.39997558519241921"/>
        <bgColor indexed="65"/>
      </patternFill>
    </fill>
    <fill>
      <patternFill patternType="solid">
        <fgColor theme="3"/>
        <bgColor indexed="64"/>
      </patternFill>
    </fill>
  </fills>
  <borders count="147">
    <border>
      <left/>
      <right/>
      <top/>
      <bottom/>
      <diagonal/>
    </border>
    <border>
      <left style="thin">
        <color rgb="FFB2B2B2"/>
      </left>
      <right style="thin">
        <color rgb="FFB2B2B2"/>
      </right>
      <top style="thin">
        <color rgb="FFB2B2B2"/>
      </top>
      <bottom style="thin">
        <color rgb="FFB2B2B2"/>
      </bottom>
      <diagonal/>
    </border>
    <border>
      <left style="thin">
        <color indexed="64"/>
      </left>
      <right style="thin">
        <color indexed="64"/>
      </right>
      <top style="thin">
        <color indexed="64"/>
      </top>
      <bottom style="thin">
        <color indexed="64"/>
      </bottom>
      <diagonal/>
    </border>
    <border>
      <left style="thin">
        <color rgb="FFB2B2B2"/>
      </left>
      <right/>
      <top style="thin">
        <color rgb="FFB2B2B2"/>
      </top>
      <bottom style="thin">
        <color rgb="FFB2B2B2"/>
      </bottom>
      <diagonal/>
    </border>
    <border>
      <left/>
      <right style="thin">
        <color rgb="FFB2B2B2"/>
      </right>
      <top style="thin">
        <color rgb="FFB2B2B2"/>
      </top>
      <bottom style="thin">
        <color rgb="FFB2B2B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medium">
        <color indexed="64"/>
      </top>
      <bottom/>
      <diagonal/>
    </border>
    <border>
      <left/>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medium">
        <color indexed="64"/>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medium">
        <color indexed="64"/>
      </right>
      <top style="thin">
        <color indexed="64"/>
      </top>
      <bottom/>
      <diagonal/>
    </border>
    <border>
      <left/>
      <right style="thin">
        <color indexed="64"/>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style="mediumDashed">
        <color indexed="64"/>
      </left>
      <right/>
      <top style="mediumDashed">
        <color indexed="64"/>
      </top>
      <bottom/>
      <diagonal/>
    </border>
    <border>
      <left/>
      <right/>
      <top style="mediumDashed">
        <color indexed="64"/>
      </top>
      <bottom/>
      <diagonal/>
    </border>
    <border>
      <left/>
      <right style="mediumDashed">
        <color indexed="64"/>
      </right>
      <top style="mediumDashed">
        <color indexed="64"/>
      </top>
      <bottom/>
      <diagonal/>
    </border>
    <border>
      <left style="mediumDashed">
        <color indexed="64"/>
      </left>
      <right/>
      <top/>
      <bottom/>
      <diagonal/>
    </border>
    <border>
      <left/>
      <right style="mediumDashed">
        <color indexed="64"/>
      </right>
      <top/>
      <bottom/>
      <diagonal/>
    </border>
    <border>
      <left style="mediumDashed">
        <color indexed="64"/>
      </left>
      <right/>
      <top/>
      <bottom style="mediumDashed">
        <color indexed="64"/>
      </bottom>
      <diagonal/>
    </border>
    <border>
      <left/>
      <right/>
      <top/>
      <bottom style="mediumDashed">
        <color indexed="64"/>
      </bottom>
      <diagonal/>
    </border>
    <border>
      <left/>
      <right style="mediumDashed">
        <color indexed="64"/>
      </right>
      <top/>
      <bottom style="mediumDashed">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style="thin">
        <color indexed="64"/>
      </left>
      <right/>
      <top style="medium">
        <color indexed="64"/>
      </top>
      <bottom/>
      <diagonal/>
    </border>
    <border>
      <left/>
      <right style="medium">
        <color indexed="64"/>
      </right>
      <top/>
      <bottom style="mediumDashed">
        <color indexed="64"/>
      </bottom>
      <diagonal/>
    </border>
    <border>
      <left/>
      <right style="mediumDashed">
        <color indexed="64"/>
      </right>
      <top style="medium">
        <color indexed="64"/>
      </top>
      <bottom/>
      <diagonal/>
    </border>
    <border>
      <left/>
      <right style="mediumDashed">
        <color indexed="64"/>
      </right>
      <top style="medium">
        <color indexed="64"/>
      </top>
      <bottom style="medium">
        <color indexed="64"/>
      </bottom>
      <diagonal/>
    </border>
    <border>
      <left style="mediumDashed">
        <color indexed="64"/>
      </left>
      <right/>
      <top/>
      <bottom style="medium">
        <color indexed="64"/>
      </bottom>
      <diagonal/>
    </border>
    <border>
      <left style="medium">
        <color indexed="64"/>
      </left>
      <right/>
      <top/>
      <bottom style="mediumDashed">
        <color indexed="64"/>
      </bottom>
      <diagonal/>
    </border>
    <border>
      <left/>
      <right/>
      <top/>
      <bottom style="thin">
        <color indexed="64"/>
      </bottom>
      <diagonal/>
    </border>
    <border>
      <left/>
      <right/>
      <top style="thin">
        <color indexed="64"/>
      </top>
      <bottom/>
      <diagonal/>
    </border>
    <border>
      <left style="thin">
        <color indexed="64"/>
      </left>
      <right style="thin">
        <color indexed="64"/>
      </right>
      <top style="medium">
        <color indexed="64"/>
      </top>
      <bottom/>
      <diagonal/>
    </border>
    <border>
      <left style="medium">
        <color indexed="64"/>
      </left>
      <right style="medium">
        <color indexed="64"/>
      </right>
      <top style="medium">
        <color indexed="64"/>
      </top>
      <bottom/>
      <diagonal/>
    </border>
    <border>
      <left style="medium">
        <color indexed="64"/>
      </left>
      <right/>
      <top style="thin">
        <color indexed="64"/>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top style="thin">
        <color indexed="64"/>
      </top>
      <bottom style="medium">
        <color indexed="64"/>
      </bottom>
      <diagonal/>
    </border>
    <border>
      <left style="thin">
        <color indexed="64"/>
      </left>
      <right style="medium">
        <color indexed="64"/>
      </right>
      <top/>
      <bottom style="medium">
        <color indexed="64"/>
      </bottom>
      <diagonal/>
    </border>
    <border>
      <left style="medium">
        <color indexed="64"/>
      </left>
      <right style="medium">
        <color indexed="64"/>
      </right>
      <top/>
      <bottom style="medium">
        <color indexed="64"/>
      </bottom>
      <diagonal/>
    </border>
    <border>
      <left/>
      <right style="thin">
        <color rgb="FFB2B2B2"/>
      </right>
      <top/>
      <bottom/>
      <diagonal/>
    </border>
    <border>
      <left style="thick">
        <color rgb="FFFF0000"/>
      </left>
      <right/>
      <top style="thick">
        <color rgb="FFFF0000"/>
      </top>
      <bottom/>
      <diagonal/>
    </border>
    <border>
      <left/>
      <right/>
      <top style="thick">
        <color rgb="FFFF0000"/>
      </top>
      <bottom/>
      <diagonal/>
    </border>
    <border>
      <left/>
      <right style="thick">
        <color rgb="FFFF0000"/>
      </right>
      <top style="thick">
        <color rgb="FFFF0000"/>
      </top>
      <bottom/>
      <diagonal/>
    </border>
    <border>
      <left style="thick">
        <color rgb="FFFF0000"/>
      </left>
      <right/>
      <top/>
      <bottom/>
      <diagonal/>
    </border>
    <border>
      <left/>
      <right style="thick">
        <color rgb="FFFF0000"/>
      </right>
      <top/>
      <bottom/>
      <diagonal/>
    </border>
    <border>
      <left style="thick">
        <color rgb="FFFF0000"/>
      </left>
      <right/>
      <top/>
      <bottom style="thick">
        <color rgb="FFFF0000"/>
      </bottom>
      <diagonal/>
    </border>
    <border>
      <left/>
      <right/>
      <top/>
      <bottom style="thick">
        <color rgb="FFFF0000"/>
      </bottom>
      <diagonal/>
    </border>
    <border>
      <left/>
      <right style="thick">
        <color rgb="FFFF0000"/>
      </right>
      <top/>
      <bottom style="thick">
        <color rgb="FFFF0000"/>
      </bottom>
      <diagonal/>
    </border>
    <border>
      <left style="medium">
        <color rgb="FF6E6E6E"/>
      </left>
      <right style="medium">
        <color rgb="FF6E6E6E"/>
      </right>
      <top style="medium">
        <color rgb="FF6E6E6E"/>
      </top>
      <bottom style="medium">
        <color rgb="FF6E6E6E"/>
      </bottom>
      <diagonal/>
    </border>
    <border>
      <left/>
      <right/>
      <top style="medium">
        <color rgb="FF6E6E6E"/>
      </top>
      <bottom style="medium">
        <color rgb="FF6E6E6E"/>
      </bottom>
      <diagonal/>
    </border>
    <border>
      <left/>
      <right style="medium">
        <color rgb="FF6E6E6E"/>
      </right>
      <top style="medium">
        <color rgb="FF6E6E6E"/>
      </top>
      <bottom style="medium">
        <color rgb="FF6E6E6E"/>
      </bottom>
      <diagonal/>
    </border>
    <border>
      <left style="medium">
        <color rgb="FF6E6E6E"/>
      </left>
      <right style="medium">
        <color rgb="FF6E6E6E"/>
      </right>
      <top style="medium">
        <color rgb="FF6E6E6E"/>
      </top>
      <bottom/>
      <diagonal/>
    </border>
    <border>
      <left style="medium">
        <color rgb="FF6E6E6E"/>
      </left>
      <right style="medium">
        <color rgb="FF6E6E6E"/>
      </right>
      <top/>
      <bottom style="medium">
        <color rgb="FF6E6E6E"/>
      </bottom>
      <diagonal/>
    </border>
    <border>
      <left style="medium">
        <color rgb="FF6E6E6E"/>
      </left>
      <right style="medium">
        <color rgb="FF6E6E6E"/>
      </right>
      <top/>
      <bottom/>
      <diagonal/>
    </border>
    <border>
      <left style="medium">
        <color rgb="FFFFFFFF"/>
      </left>
      <right style="medium">
        <color rgb="FFFFFFFF"/>
      </right>
      <top style="medium">
        <color rgb="FFFFFFFF"/>
      </top>
      <bottom/>
      <diagonal/>
    </border>
    <border>
      <left style="medium">
        <color rgb="FFFFFFFF"/>
      </left>
      <right style="medium">
        <color rgb="FFFFFFFF"/>
      </right>
      <top/>
      <bottom style="thick">
        <color rgb="FFFFFFFF"/>
      </bottom>
      <diagonal/>
    </border>
    <border>
      <left style="medium">
        <color rgb="FFFFFFFF"/>
      </left>
      <right style="medium">
        <color rgb="FFFFFFFF"/>
      </right>
      <top/>
      <bottom style="medium">
        <color rgb="FFFFFFFF"/>
      </bottom>
      <diagonal/>
    </border>
    <border>
      <left/>
      <right style="medium">
        <color rgb="FFFFFFFF"/>
      </right>
      <top/>
      <bottom/>
      <diagonal/>
    </border>
    <border>
      <left style="medium">
        <color rgb="FFFFFFFF"/>
      </left>
      <right style="medium">
        <color rgb="FFFFFFFF"/>
      </right>
      <top style="thick">
        <color rgb="FFFFFFFF"/>
      </top>
      <bottom/>
      <diagonal/>
    </border>
    <border>
      <left style="medium">
        <color rgb="FFFFFFFF"/>
      </left>
      <right/>
      <top/>
      <bottom/>
      <diagonal/>
    </border>
    <border>
      <left/>
      <right style="medium">
        <color rgb="FF6E6E6E"/>
      </right>
      <top style="medium">
        <color rgb="FF6E6E6E"/>
      </top>
      <bottom/>
      <diagonal/>
    </border>
    <border>
      <left/>
      <right style="medium">
        <color rgb="FF6E6E6E"/>
      </right>
      <top/>
      <bottom style="medium">
        <color rgb="FF6E6E6E"/>
      </bottom>
      <diagonal/>
    </border>
    <border>
      <left style="medium">
        <color indexed="64"/>
      </left>
      <right/>
      <top style="medium">
        <color indexed="64"/>
      </top>
      <bottom style="medium">
        <color rgb="FF6E6E6E"/>
      </bottom>
      <diagonal/>
    </border>
    <border>
      <left/>
      <right/>
      <top style="medium">
        <color indexed="64"/>
      </top>
      <bottom style="medium">
        <color rgb="FF6E6E6E"/>
      </bottom>
      <diagonal/>
    </border>
    <border>
      <left/>
      <right style="medium">
        <color indexed="64"/>
      </right>
      <top style="medium">
        <color indexed="64"/>
      </top>
      <bottom style="medium">
        <color rgb="FF6E6E6E"/>
      </bottom>
      <diagonal/>
    </border>
    <border>
      <left style="medium">
        <color indexed="64"/>
      </left>
      <right style="medium">
        <color rgb="FF6E6E6E"/>
      </right>
      <top style="medium">
        <color rgb="FF6E6E6E"/>
      </top>
      <bottom style="medium">
        <color rgb="FF6E6E6E"/>
      </bottom>
      <diagonal/>
    </border>
    <border>
      <left style="medium">
        <color rgb="FF6E6E6E"/>
      </left>
      <right style="medium">
        <color indexed="64"/>
      </right>
      <top style="medium">
        <color rgb="FF6E6E6E"/>
      </top>
      <bottom style="medium">
        <color rgb="FF6E6E6E"/>
      </bottom>
      <diagonal/>
    </border>
    <border>
      <left style="medium">
        <color indexed="64"/>
      </left>
      <right style="medium">
        <color rgb="FF6E6E6E"/>
      </right>
      <top style="medium">
        <color rgb="FF6E6E6E"/>
      </top>
      <bottom/>
      <diagonal/>
    </border>
    <border>
      <left style="medium">
        <color rgb="FF6E6E6E"/>
      </left>
      <right style="medium">
        <color indexed="64"/>
      </right>
      <top style="medium">
        <color rgb="FF6E6E6E"/>
      </top>
      <bottom/>
      <diagonal/>
    </border>
    <border>
      <left style="medium">
        <color indexed="64"/>
      </left>
      <right style="medium">
        <color rgb="FF6E6E6E"/>
      </right>
      <top/>
      <bottom/>
      <diagonal/>
    </border>
    <border>
      <left style="medium">
        <color rgb="FF6E6E6E"/>
      </left>
      <right style="medium">
        <color indexed="64"/>
      </right>
      <top/>
      <bottom/>
      <diagonal/>
    </border>
    <border>
      <left style="medium">
        <color rgb="FF6E6E6E"/>
      </left>
      <right style="medium">
        <color indexed="64"/>
      </right>
      <top/>
      <bottom style="medium">
        <color rgb="FF6E6E6E"/>
      </bottom>
      <diagonal/>
    </border>
    <border>
      <left style="medium">
        <color indexed="64"/>
      </left>
      <right style="medium">
        <color rgb="FF6E6E6E"/>
      </right>
      <top/>
      <bottom style="medium">
        <color rgb="FF6E6E6E"/>
      </bottom>
      <diagonal/>
    </border>
    <border>
      <left style="medium">
        <color indexed="64"/>
      </left>
      <right style="medium">
        <color rgb="FF6E6E6E"/>
      </right>
      <top style="medium">
        <color rgb="FF6E6E6E"/>
      </top>
      <bottom style="medium">
        <color indexed="64"/>
      </bottom>
      <diagonal/>
    </border>
    <border>
      <left style="medium">
        <color rgb="FF6E6E6E"/>
      </left>
      <right style="medium">
        <color rgb="FF6E6E6E"/>
      </right>
      <top style="medium">
        <color rgb="FF6E6E6E"/>
      </top>
      <bottom style="medium">
        <color indexed="64"/>
      </bottom>
      <diagonal/>
    </border>
    <border>
      <left style="medium">
        <color rgb="FF6E6E6E"/>
      </left>
      <right style="medium">
        <color indexed="64"/>
      </right>
      <top style="medium">
        <color rgb="FF6E6E6E"/>
      </top>
      <bottom style="medium">
        <color indexed="64"/>
      </bottom>
      <diagonal/>
    </border>
    <border>
      <left/>
      <right/>
      <top style="medium">
        <color rgb="FF6E6E6E"/>
      </top>
      <bottom/>
      <diagonal/>
    </border>
    <border>
      <left/>
      <right/>
      <top/>
      <bottom style="medium">
        <color rgb="FF6E6E6E"/>
      </bottom>
      <diagonal/>
    </border>
    <border>
      <left style="thin">
        <color indexed="64"/>
      </left>
      <right/>
      <top/>
      <bottom/>
      <diagonal/>
    </border>
    <border>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medium">
        <color indexed="64"/>
      </bottom>
      <diagonal/>
    </border>
    <border>
      <left style="thin">
        <color indexed="64"/>
      </left>
      <right/>
      <top/>
      <bottom style="thick">
        <color rgb="FFFF0000"/>
      </bottom>
      <diagonal/>
    </border>
    <border>
      <left/>
      <right style="thin">
        <color indexed="64"/>
      </right>
      <top/>
      <bottom style="thick">
        <color rgb="FFFF0000"/>
      </bottom>
      <diagonal/>
    </border>
    <border>
      <left style="thin">
        <color indexed="64"/>
      </left>
      <right/>
      <top style="thick">
        <color rgb="FFFF0000"/>
      </top>
      <bottom/>
      <diagonal/>
    </border>
    <border>
      <left/>
      <right/>
      <top/>
      <bottom style="double">
        <color indexed="64"/>
      </bottom>
      <diagonal/>
    </border>
    <border>
      <left/>
      <right/>
      <top/>
      <bottom style="thin">
        <color indexed="61"/>
      </bottom>
      <diagonal/>
    </border>
    <border>
      <left/>
      <right style="thin">
        <color indexed="63"/>
      </right>
      <top/>
      <bottom style="thin">
        <color indexed="61"/>
      </bottom>
      <diagonal/>
    </border>
    <border>
      <left style="thin">
        <color indexed="63"/>
      </left>
      <right style="thin">
        <color indexed="63"/>
      </right>
      <top/>
      <bottom style="thin">
        <color indexed="61"/>
      </bottom>
      <diagonal/>
    </border>
    <border>
      <left/>
      <right/>
      <top style="thin">
        <color indexed="61"/>
      </top>
      <bottom style="thin">
        <color indexed="22"/>
      </bottom>
      <diagonal/>
    </border>
    <border>
      <left/>
      <right style="thin">
        <color indexed="63"/>
      </right>
      <top style="thin">
        <color indexed="61"/>
      </top>
      <bottom style="thin">
        <color indexed="22"/>
      </bottom>
      <diagonal/>
    </border>
    <border>
      <left style="thin">
        <color indexed="63"/>
      </left>
      <right style="thin">
        <color indexed="63"/>
      </right>
      <top style="thin">
        <color indexed="61"/>
      </top>
      <bottom style="thin">
        <color indexed="22"/>
      </bottom>
      <diagonal/>
    </border>
    <border>
      <left/>
      <right/>
      <top style="thin">
        <color indexed="22"/>
      </top>
      <bottom style="thin">
        <color indexed="22"/>
      </bottom>
      <diagonal/>
    </border>
    <border>
      <left/>
      <right style="thin">
        <color indexed="63"/>
      </right>
      <top style="thin">
        <color indexed="22"/>
      </top>
      <bottom style="thin">
        <color indexed="22"/>
      </bottom>
      <diagonal/>
    </border>
    <border>
      <left style="thin">
        <color indexed="63"/>
      </left>
      <right style="thin">
        <color indexed="63"/>
      </right>
      <top style="thin">
        <color indexed="22"/>
      </top>
      <bottom style="thin">
        <color indexed="22"/>
      </bottom>
      <diagonal/>
    </border>
    <border>
      <left/>
      <right/>
      <top style="thin">
        <color indexed="22"/>
      </top>
      <bottom style="thin">
        <color indexed="61"/>
      </bottom>
      <diagonal/>
    </border>
    <border>
      <left/>
      <right style="thin">
        <color indexed="63"/>
      </right>
      <top style="thin">
        <color indexed="22"/>
      </top>
      <bottom style="thin">
        <color indexed="61"/>
      </bottom>
      <diagonal/>
    </border>
    <border>
      <left style="thin">
        <color indexed="63"/>
      </left>
      <right style="thin">
        <color indexed="63"/>
      </right>
      <top style="thin">
        <color indexed="22"/>
      </top>
      <bottom style="thin">
        <color indexed="61"/>
      </bottom>
      <diagonal/>
    </border>
    <border>
      <left/>
      <right/>
      <top style="thin">
        <color indexed="22"/>
      </top>
      <bottom/>
      <diagonal/>
    </border>
    <border>
      <left/>
      <right style="thin">
        <color indexed="63"/>
      </right>
      <top style="thin">
        <color indexed="22"/>
      </top>
      <bottom/>
      <diagonal/>
    </border>
    <border>
      <left style="thin">
        <color indexed="63"/>
      </left>
      <right style="thin">
        <color indexed="63"/>
      </right>
      <top style="thin">
        <color indexed="22"/>
      </top>
      <bottom/>
      <diagonal/>
    </border>
    <border>
      <left/>
      <right style="thin">
        <color indexed="63"/>
      </right>
      <top style="thin">
        <color indexed="64"/>
      </top>
      <bottom/>
      <diagonal/>
    </border>
    <border>
      <left style="thin">
        <color indexed="63"/>
      </left>
      <right style="thin">
        <color indexed="63"/>
      </right>
      <top style="thin">
        <color indexed="64"/>
      </top>
      <bottom/>
      <diagonal/>
    </border>
    <border>
      <left style="thin">
        <color indexed="63"/>
      </left>
      <right/>
      <top style="thin">
        <color indexed="64"/>
      </top>
      <bottom/>
      <diagonal/>
    </border>
    <border>
      <left style="thin">
        <color indexed="64"/>
      </left>
      <right/>
      <top/>
      <bottom style="thin">
        <color indexed="61"/>
      </bottom>
      <diagonal/>
    </border>
    <border>
      <left style="thin">
        <color indexed="63"/>
      </left>
      <right style="thin">
        <color indexed="64"/>
      </right>
      <top/>
      <bottom style="thin">
        <color indexed="61"/>
      </bottom>
      <diagonal/>
    </border>
    <border>
      <left style="thin">
        <color indexed="64"/>
      </left>
      <right/>
      <top style="thin">
        <color indexed="61"/>
      </top>
      <bottom/>
      <diagonal/>
    </border>
    <border>
      <left style="thin">
        <color indexed="63"/>
      </left>
      <right style="thin">
        <color indexed="64"/>
      </right>
      <top style="thin">
        <color indexed="61"/>
      </top>
      <bottom style="thin">
        <color indexed="22"/>
      </bottom>
      <diagonal/>
    </border>
    <border>
      <left style="thin">
        <color indexed="63"/>
      </left>
      <right style="thin">
        <color indexed="64"/>
      </right>
      <top style="thin">
        <color indexed="22"/>
      </top>
      <bottom style="thin">
        <color indexed="22"/>
      </bottom>
      <diagonal/>
    </border>
    <border>
      <left style="thin">
        <color indexed="63"/>
      </left>
      <right style="thin">
        <color indexed="64"/>
      </right>
      <top style="thin">
        <color indexed="22"/>
      </top>
      <bottom/>
      <diagonal/>
    </border>
    <border>
      <left style="thin">
        <color indexed="63"/>
      </left>
      <right style="thin">
        <color indexed="64"/>
      </right>
      <top style="thin">
        <color indexed="22"/>
      </top>
      <bottom style="thin">
        <color indexed="61"/>
      </bottom>
      <diagonal/>
    </border>
    <border>
      <left style="thin">
        <color rgb="FFFF0000"/>
      </left>
      <right/>
      <top/>
      <bottom/>
      <diagonal/>
    </border>
    <border>
      <left style="thin">
        <color rgb="FFFF0000"/>
      </left>
      <right style="thin">
        <color rgb="FFFF0000"/>
      </right>
      <top style="thin">
        <color rgb="FFFF0000"/>
      </top>
      <bottom style="thin">
        <color rgb="FFFF0000"/>
      </bottom>
      <diagonal/>
    </border>
  </borders>
  <cellStyleXfs count="26">
    <xf numFmtId="0" fontId="0" fillId="0" borderId="0"/>
    <xf numFmtId="0" fontId="2" fillId="2" borderId="0" applyNumberFormat="0" applyBorder="0" applyAlignment="0" applyProtection="0"/>
    <xf numFmtId="0" fontId="3" fillId="3" borderId="0" applyNumberFormat="0" applyBorder="0" applyAlignment="0" applyProtection="0"/>
    <xf numFmtId="0" fontId="1" fillId="4" borderId="1" applyNumberFormat="0" applyFont="0" applyAlignment="0" applyProtection="0"/>
    <xf numFmtId="0" fontId="6" fillId="5" borderId="0" applyNumberFormat="0" applyBorder="0" applyAlignment="0" applyProtection="0"/>
    <xf numFmtId="0" fontId="1" fillId="6" borderId="0" applyNumberFormat="0" applyBorder="0" applyAlignment="0" applyProtection="0"/>
    <xf numFmtId="0" fontId="1" fillId="7" borderId="0" applyNumberFormat="0" applyBorder="0" applyAlignment="0" applyProtection="0"/>
    <xf numFmtId="0" fontId="1" fillId="8" borderId="0" applyNumberFormat="0" applyBorder="0" applyAlignment="0" applyProtection="0"/>
    <xf numFmtId="0" fontId="9" fillId="0" borderId="0" applyNumberFormat="0" applyFill="0" applyBorder="0" applyAlignment="0" applyProtection="0"/>
    <xf numFmtId="0" fontId="1"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48" fillId="14" borderId="0" applyNumberFormat="0" applyBorder="0" applyAlignment="0" applyProtection="0"/>
    <xf numFmtId="0" fontId="6"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 fillId="18" borderId="0" applyNumberFormat="0" applyBorder="0" applyAlignment="0" applyProtection="0"/>
    <xf numFmtId="0" fontId="6"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 fillId="22" borderId="0" applyNumberFormat="0" applyBorder="0" applyAlignment="0" applyProtection="0"/>
    <xf numFmtId="0" fontId="1" fillId="28" borderId="0" applyNumberFormat="0" applyBorder="0" applyAlignment="0" applyProtection="0"/>
    <xf numFmtId="0" fontId="128" fillId="0" borderId="0"/>
    <xf numFmtId="0" fontId="1" fillId="32" borderId="0" applyNumberFormat="0" applyBorder="0" applyAlignment="0" applyProtection="0"/>
  </cellStyleXfs>
  <cellXfs count="1012">
    <xf numFmtId="0" fontId="0" fillId="0" borderId="0" xfId="0"/>
    <xf numFmtId="0" fontId="0" fillId="0" borderId="0" xfId="0" applyAlignment="1">
      <alignment horizontal="center"/>
    </xf>
    <xf numFmtId="0" fontId="0" fillId="0" borderId="0" xfId="0" applyAlignment="1">
      <alignment wrapText="1"/>
    </xf>
    <xf numFmtId="0" fontId="0" fillId="0" borderId="0" xfId="0" applyAlignment="1">
      <alignment horizontal="center" vertical="center" wrapText="1"/>
    </xf>
    <xf numFmtId="0" fontId="10" fillId="0" borderId="0" xfId="0" applyFont="1"/>
    <xf numFmtId="0" fontId="9" fillId="0" borderId="0" xfId="8"/>
    <xf numFmtId="0" fontId="13" fillId="0" borderId="0" xfId="0" applyFont="1"/>
    <xf numFmtId="0" fontId="5" fillId="0" borderId="0" xfId="0" applyFont="1"/>
    <xf numFmtId="0" fontId="14" fillId="0" borderId="0" xfId="0" applyFont="1"/>
    <xf numFmtId="0" fontId="0" fillId="4" borderId="3" xfId="3" applyFont="1" applyBorder="1"/>
    <xf numFmtId="0" fontId="2" fillId="2" borderId="4" xfId="1" applyBorder="1"/>
    <xf numFmtId="0" fontId="2" fillId="2" borderId="3" xfId="1" applyBorder="1"/>
    <xf numFmtId="0" fontId="0" fillId="0" borderId="5" xfId="0" applyBorder="1"/>
    <xf numFmtId="0" fontId="0" fillId="0" borderId="7" xfId="0" applyBorder="1"/>
    <xf numFmtId="4" fontId="0" fillId="0" borderId="8" xfId="0" applyNumberFormat="1" applyBorder="1"/>
    <xf numFmtId="4" fontId="3" fillId="3" borderId="8" xfId="2" applyNumberFormat="1" applyBorder="1"/>
    <xf numFmtId="0" fontId="17" fillId="0" borderId="0" xfId="0" applyFont="1"/>
    <xf numFmtId="0" fontId="0" fillId="0" borderId="8" xfId="0" applyBorder="1"/>
    <xf numFmtId="0" fontId="0" fillId="0" borderId="9" xfId="0" applyBorder="1"/>
    <xf numFmtId="4" fontId="3" fillId="3" borderId="10" xfId="2" applyNumberFormat="1" applyBorder="1"/>
    <xf numFmtId="0" fontId="14" fillId="0" borderId="0" xfId="0" applyFont="1" applyAlignment="1">
      <alignment vertical="center"/>
    </xf>
    <xf numFmtId="0" fontId="0" fillId="0" borderId="12" xfId="0" applyBorder="1"/>
    <xf numFmtId="0" fontId="0" fillId="0" borderId="11" xfId="0" applyBorder="1"/>
    <xf numFmtId="0" fontId="0" fillId="0" borderId="0" xfId="0" applyAlignment="1">
      <alignment horizontal="right"/>
    </xf>
    <xf numFmtId="0" fontId="0" fillId="0" borderId="6" xfId="0" applyBorder="1"/>
    <xf numFmtId="0" fontId="0" fillId="0" borderId="7" xfId="0" applyBorder="1" applyAlignment="1">
      <alignment horizontal="right"/>
    </xf>
    <xf numFmtId="0" fontId="7" fillId="0" borderId="7" xfId="0" applyFont="1" applyBorder="1" applyAlignment="1">
      <alignment horizontal="right"/>
    </xf>
    <xf numFmtId="0" fontId="0" fillId="0" borderId="10" xfId="0" applyBorder="1"/>
    <xf numFmtId="0" fontId="0" fillId="0" borderId="7" xfId="0" applyBorder="1" applyAlignment="1">
      <alignment horizontal="center"/>
    </xf>
    <xf numFmtId="0" fontId="0" fillId="0" borderId="8" xfId="0" applyBorder="1" applyAlignment="1">
      <alignment horizontal="center"/>
    </xf>
    <xf numFmtId="0" fontId="9" fillId="0" borderId="0" xfId="8" applyBorder="1" applyAlignment="1">
      <alignment horizontal="center"/>
    </xf>
    <xf numFmtId="0" fontId="0" fillId="0" borderId="7" xfId="0" applyBorder="1" applyAlignment="1">
      <alignment horizontal="left"/>
    </xf>
    <xf numFmtId="0" fontId="0" fillId="0" borderId="0" xfId="0" applyAlignment="1">
      <alignment horizontal="left"/>
    </xf>
    <xf numFmtId="0" fontId="0" fillId="0" borderId="7" xfId="0" applyBorder="1" applyAlignment="1">
      <alignment wrapText="1"/>
    </xf>
    <xf numFmtId="0" fontId="9" fillId="0" borderId="7" xfId="8" applyBorder="1" applyAlignment="1">
      <alignment horizontal="center"/>
    </xf>
    <xf numFmtId="0" fontId="9" fillId="0" borderId="8" xfId="8" applyBorder="1" applyAlignment="1">
      <alignment horizontal="center"/>
    </xf>
    <xf numFmtId="164" fontId="10" fillId="0" borderId="0" xfId="8" applyNumberFormat="1" applyFont="1" applyBorder="1" applyAlignment="1">
      <alignment horizontal="left"/>
    </xf>
    <xf numFmtId="164" fontId="0" fillId="0" borderId="12" xfId="0" applyNumberFormat="1" applyBorder="1" applyAlignment="1">
      <alignment horizontal="left"/>
    </xf>
    <xf numFmtId="0" fontId="0" fillId="0" borderId="0" xfId="0" applyAlignment="1">
      <alignment vertical="top" wrapText="1"/>
    </xf>
    <xf numFmtId="0" fontId="28" fillId="0" borderId="0" xfId="8" applyFont="1" applyBorder="1" applyAlignment="1"/>
    <xf numFmtId="0" fontId="0" fillId="0" borderId="11" xfId="0" applyBorder="1" applyAlignment="1">
      <alignment horizontal="right"/>
    </xf>
    <xf numFmtId="164" fontId="0" fillId="0" borderId="0" xfId="0" applyNumberFormat="1" applyAlignment="1">
      <alignment horizontal="left"/>
    </xf>
    <xf numFmtId="0" fontId="0" fillId="0" borderId="9" xfId="0" applyBorder="1" applyAlignment="1">
      <alignment horizontal="right"/>
    </xf>
    <xf numFmtId="0" fontId="7" fillId="0" borderId="0" xfId="0" applyFont="1" applyAlignment="1">
      <alignment horizontal="right"/>
    </xf>
    <xf numFmtId="9" fontId="0" fillId="0" borderId="0" xfId="0" applyNumberFormat="1"/>
    <xf numFmtId="0" fontId="7" fillId="0" borderId="0" xfId="0" applyFont="1"/>
    <xf numFmtId="0" fontId="25" fillId="0" borderId="0" xfId="0" applyFont="1"/>
    <xf numFmtId="0" fontId="29" fillId="0" borderId="0" xfId="0" applyFont="1"/>
    <xf numFmtId="0" fontId="27" fillId="0" borderId="0" xfId="0" applyFont="1" applyAlignment="1">
      <alignment horizontal="left" vertical="center" readingOrder="1"/>
    </xf>
    <xf numFmtId="0" fontId="7" fillId="0" borderId="0" xfId="0" applyFont="1" applyAlignment="1">
      <alignment horizontal="center"/>
    </xf>
    <xf numFmtId="0" fontId="27" fillId="0" borderId="0" xfId="0" applyFont="1" applyAlignment="1">
      <alignment horizontal="left" vertical="center" indent="2" readingOrder="1"/>
    </xf>
    <xf numFmtId="0" fontId="9" fillId="0" borderId="11" xfId="8" applyBorder="1"/>
    <xf numFmtId="0" fontId="0" fillId="0" borderId="7" xfId="0" applyBorder="1" applyAlignment="1">
      <alignment vertical="top" wrapText="1"/>
    </xf>
    <xf numFmtId="0" fontId="0" fillId="0" borderId="14" xfId="0" applyBorder="1"/>
    <xf numFmtId="0" fontId="1" fillId="9" borderId="15" xfId="9" applyBorder="1"/>
    <xf numFmtId="0" fontId="1" fillId="9" borderId="16" xfId="9" applyBorder="1"/>
    <xf numFmtId="0" fontId="1" fillId="11" borderId="15" xfId="11" applyBorder="1"/>
    <xf numFmtId="0" fontId="1" fillId="11" borderId="16" xfId="11" applyBorder="1"/>
    <xf numFmtId="0" fontId="1" fillId="13" borderId="15" xfId="13" applyBorder="1"/>
    <xf numFmtId="0" fontId="1" fillId="6" borderId="17" xfId="5" applyBorder="1"/>
    <xf numFmtId="0" fontId="1" fillId="6" borderId="18" xfId="5" applyBorder="1"/>
    <xf numFmtId="0" fontId="1" fillId="6" borderId="19" xfId="5" applyBorder="1"/>
    <xf numFmtId="0" fontId="1" fillId="6" borderId="20" xfId="5" applyBorder="1"/>
    <xf numFmtId="0" fontId="1" fillId="10" borderId="17" xfId="10" applyBorder="1"/>
    <xf numFmtId="0" fontId="1" fillId="10" borderId="18" xfId="10" applyBorder="1"/>
    <xf numFmtId="0" fontId="1" fillId="10" borderId="19" xfId="10" applyBorder="1"/>
    <xf numFmtId="0" fontId="1" fillId="10" borderId="20" xfId="10" applyBorder="1"/>
    <xf numFmtId="0" fontId="1" fillId="12" borderId="17" xfId="12" applyBorder="1"/>
    <xf numFmtId="0" fontId="1" fillId="12" borderId="18" xfId="12" applyBorder="1"/>
    <xf numFmtId="0" fontId="1" fillId="12" borderId="19" xfId="12" applyBorder="1"/>
    <xf numFmtId="0" fontId="1" fillId="12" borderId="20" xfId="12" applyBorder="1"/>
    <xf numFmtId="0" fontId="5" fillId="0" borderId="13" xfId="0" applyFont="1" applyBorder="1" applyAlignment="1">
      <alignment horizontal="center"/>
    </xf>
    <xf numFmtId="165" fontId="0" fillId="0" borderId="0" xfId="0" applyNumberFormat="1"/>
    <xf numFmtId="0" fontId="9" fillId="0" borderId="0" xfId="8" applyBorder="1"/>
    <xf numFmtId="0" fontId="8" fillId="0" borderId="0" xfId="0" applyFont="1" applyAlignment="1">
      <alignment horizontal="center" wrapText="1"/>
    </xf>
    <xf numFmtId="0" fontId="30" fillId="0" borderId="0" xfId="0" applyFont="1" applyAlignment="1">
      <alignment wrapText="1"/>
    </xf>
    <xf numFmtId="0" fontId="28" fillId="0" borderId="7" xfId="0" applyFont="1" applyBorder="1" applyAlignment="1">
      <alignment wrapText="1"/>
    </xf>
    <xf numFmtId="0" fontId="28" fillId="0" borderId="0" xfId="0" applyFont="1" applyAlignment="1">
      <alignment wrapText="1"/>
    </xf>
    <xf numFmtId="0" fontId="28" fillId="0" borderId="8" xfId="0" applyFont="1" applyBorder="1" applyAlignment="1">
      <alignment wrapText="1"/>
    </xf>
    <xf numFmtId="0" fontId="7" fillId="0" borderId="12" xfId="0" applyFont="1" applyBorder="1" applyAlignment="1">
      <alignment horizontal="right"/>
    </xf>
    <xf numFmtId="9" fontId="0" fillId="0" borderId="12" xfId="0" applyNumberFormat="1" applyBorder="1"/>
    <xf numFmtId="0" fontId="38" fillId="0" borderId="0" xfId="0" applyFont="1" applyAlignment="1">
      <alignment horizontal="center"/>
    </xf>
    <xf numFmtId="0" fontId="31" fillId="0" borderId="0" xfId="0" applyFont="1" applyAlignment="1">
      <alignment vertical="center" wrapText="1"/>
    </xf>
    <xf numFmtId="0" fontId="31" fillId="0" borderId="0" xfId="0" applyFont="1" applyAlignment="1">
      <alignment vertical="center"/>
    </xf>
    <xf numFmtId="0" fontId="4" fillId="0" borderId="0" xfId="0" applyFont="1" applyAlignment="1">
      <alignment horizontal="left" wrapText="1"/>
    </xf>
    <xf numFmtId="0" fontId="4" fillId="0" borderId="8" xfId="0" applyFont="1" applyBorder="1" applyAlignment="1">
      <alignment horizontal="left" wrapText="1"/>
    </xf>
    <xf numFmtId="1" fontId="0" fillId="0" borderId="0" xfId="0" applyNumberFormat="1"/>
    <xf numFmtId="0" fontId="17" fillId="0" borderId="9" xfId="0" applyFont="1" applyBorder="1"/>
    <xf numFmtId="0" fontId="6" fillId="5" borderId="26" xfId="4" applyBorder="1" applyAlignment="1">
      <alignment horizontal="center" vertical="center"/>
    </xf>
    <xf numFmtId="0" fontId="1" fillId="6" borderId="19" xfId="5" applyBorder="1" applyAlignment="1">
      <alignment horizontal="center" vertical="center" wrapText="1"/>
    </xf>
    <xf numFmtId="0" fontId="9" fillId="0" borderId="0" xfId="8" applyAlignment="1">
      <alignment horizontal="left"/>
    </xf>
    <xf numFmtId="0" fontId="9" fillId="8" borderId="29" xfId="8" applyFill="1" applyBorder="1" applyAlignment="1">
      <alignment horizontal="center" vertical="center" wrapText="1"/>
    </xf>
    <xf numFmtId="0" fontId="9" fillId="8" borderId="30" xfId="8" applyFill="1" applyBorder="1" applyAlignment="1">
      <alignment horizontal="center" vertical="center" wrapText="1"/>
    </xf>
    <xf numFmtId="0" fontId="9" fillId="0" borderId="0" xfId="8" applyAlignment="1">
      <alignment horizontal="left" wrapText="1"/>
    </xf>
    <xf numFmtId="0" fontId="5" fillId="0" borderId="0" xfId="0" applyFont="1" applyAlignment="1">
      <alignment horizontal="center"/>
    </xf>
    <xf numFmtId="0" fontId="17" fillId="0" borderId="7" xfId="0" applyFont="1" applyBorder="1" applyAlignment="1">
      <alignment horizontal="center"/>
    </xf>
    <xf numFmtId="0" fontId="17" fillId="0" borderId="0" xfId="0" applyFont="1" applyAlignment="1">
      <alignment horizontal="center"/>
    </xf>
    <xf numFmtId="0" fontId="17" fillId="0" borderId="8" xfId="0" applyFont="1" applyBorder="1" applyAlignment="1">
      <alignment horizontal="center"/>
    </xf>
    <xf numFmtId="0" fontId="17" fillId="0" borderId="0" xfId="0" applyFont="1" applyAlignment="1">
      <alignment horizontal="left"/>
    </xf>
    <xf numFmtId="0" fontId="0" fillId="0" borderId="0" xfId="0" applyAlignment="1">
      <alignment horizontal="left" wrapText="1"/>
    </xf>
    <xf numFmtId="165" fontId="0" fillId="0" borderId="0" xfId="0" applyNumberFormat="1" applyAlignment="1">
      <alignment horizontal="left"/>
    </xf>
    <xf numFmtId="166" fontId="0" fillId="0" borderId="0" xfId="0" applyNumberFormat="1" applyAlignment="1">
      <alignment horizontal="right"/>
    </xf>
    <xf numFmtId="0" fontId="0" fillId="0" borderId="12" xfId="0" applyBorder="1" applyAlignment="1">
      <alignment horizontal="right"/>
    </xf>
    <xf numFmtId="2" fontId="0" fillId="0" borderId="0" xfId="0" applyNumberFormat="1"/>
    <xf numFmtId="49" fontId="0" fillId="0" borderId="7" xfId="0" applyNumberFormat="1" applyBorder="1" applyAlignment="1">
      <alignment horizontal="left" wrapText="1"/>
    </xf>
    <xf numFmtId="49" fontId="0" fillId="0" borderId="0" xfId="0" applyNumberFormat="1" applyAlignment="1">
      <alignment horizontal="left" wrapText="1"/>
    </xf>
    <xf numFmtId="49" fontId="0" fillId="0" borderId="8" xfId="0" applyNumberFormat="1" applyBorder="1" applyAlignment="1">
      <alignment horizontal="left" wrapText="1"/>
    </xf>
    <xf numFmtId="0" fontId="17" fillId="0" borderId="7" xfId="0" applyFont="1" applyBorder="1"/>
    <xf numFmtId="0" fontId="0" fillId="0" borderId="8" xfId="0" applyBorder="1" applyAlignment="1">
      <alignment horizontal="center" wrapText="1"/>
    </xf>
    <xf numFmtId="0" fontId="0" fillId="0" borderId="8" xfId="0" applyBorder="1" applyAlignment="1">
      <alignment wrapText="1"/>
    </xf>
    <xf numFmtId="0" fontId="1" fillId="9" borderId="35" xfId="9" applyBorder="1"/>
    <xf numFmtId="0" fontId="0" fillId="0" borderId="37" xfId="0" applyBorder="1"/>
    <xf numFmtId="0" fontId="1" fillId="9" borderId="38" xfId="9" applyBorder="1"/>
    <xf numFmtId="0" fontId="1" fillId="9" borderId="36" xfId="9" applyBorder="1"/>
    <xf numFmtId="0" fontId="1" fillId="9" borderId="37" xfId="9" applyBorder="1"/>
    <xf numFmtId="0" fontId="1" fillId="11" borderId="13" xfId="11" applyBorder="1"/>
    <xf numFmtId="0" fontId="0" fillId="9" borderId="13" xfId="9" applyFont="1" applyBorder="1"/>
    <xf numFmtId="0" fontId="0" fillId="0" borderId="15" xfId="0" applyBorder="1"/>
    <xf numFmtId="0" fontId="0" fillId="0" borderId="0" xfId="0" applyAlignment="1">
      <alignment horizontal="center" wrapText="1"/>
    </xf>
    <xf numFmtId="0" fontId="1" fillId="11" borderId="28" xfId="11" applyBorder="1"/>
    <xf numFmtId="164" fontId="0" fillId="0" borderId="0" xfId="0" applyNumberFormat="1"/>
    <xf numFmtId="0" fontId="47" fillId="0" borderId="0" xfId="0" applyFont="1"/>
    <xf numFmtId="2" fontId="0" fillId="0" borderId="6" xfId="0" applyNumberFormat="1" applyBorder="1"/>
    <xf numFmtId="2" fontId="0" fillId="0" borderId="10" xfId="0" applyNumberFormat="1" applyBorder="1"/>
    <xf numFmtId="0" fontId="0" fillId="0" borderId="47" xfId="0" applyBorder="1"/>
    <xf numFmtId="0" fontId="0" fillId="0" borderId="48" xfId="0" applyBorder="1"/>
    <xf numFmtId="0" fontId="0" fillId="0" borderId="49" xfId="0" applyBorder="1"/>
    <xf numFmtId="0" fontId="0" fillId="0" borderId="50" xfId="0" applyBorder="1"/>
    <xf numFmtId="0" fontId="0" fillId="0" borderId="51" xfId="0" applyBorder="1"/>
    <xf numFmtId="0" fontId="17" fillId="0" borderId="12" xfId="0" applyFont="1" applyBorder="1"/>
    <xf numFmtId="0" fontId="17" fillId="0" borderId="10" xfId="0" applyFont="1" applyBorder="1"/>
    <xf numFmtId="0" fontId="1" fillId="6" borderId="23" xfId="5" applyBorder="1" applyAlignment="1">
      <alignment horizontal="center"/>
    </xf>
    <xf numFmtId="0" fontId="1" fillId="6" borderId="22" xfId="5" applyBorder="1" applyAlignment="1">
      <alignment horizontal="center"/>
    </xf>
    <xf numFmtId="0" fontId="1" fillId="10" borderId="36" xfId="10" applyBorder="1" applyAlignment="1">
      <alignment horizontal="center"/>
    </xf>
    <xf numFmtId="0" fontId="1" fillId="6" borderId="25" xfId="5" applyBorder="1" applyAlignment="1">
      <alignment horizontal="center"/>
    </xf>
    <xf numFmtId="0" fontId="1" fillId="6" borderId="24" xfId="5" applyBorder="1" applyAlignment="1">
      <alignment horizontal="center"/>
    </xf>
    <xf numFmtId="0" fontId="1" fillId="10" borderId="37" xfId="10" applyBorder="1" applyAlignment="1">
      <alignment horizontal="center"/>
    </xf>
    <xf numFmtId="0" fontId="1" fillId="10" borderId="38" xfId="10" applyBorder="1" applyAlignment="1">
      <alignment horizontal="center"/>
    </xf>
    <xf numFmtId="0" fontId="1" fillId="10" borderId="35" xfId="10" applyBorder="1" applyAlignment="1">
      <alignment horizontal="center"/>
    </xf>
    <xf numFmtId="0" fontId="1" fillId="11" borderId="13" xfId="11" applyBorder="1" applyAlignment="1">
      <alignment horizontal="center"/>
    </xf>
    <xf numFmtId="2" fontId="1" fillId="8" borderId="23" xfId="7" applyNumberFormat="1" applyBorder="1" applyAlignment="1">
      <alignment horizontal="center"/>
    </xf>
    <xf numFmtId="2" fontId="1" fillId="8" borderId="22" xfId="7" applyNumberFormat="1" applyBorder="1" applyAlignment="1">
      <alignment horizontal="center"/>
    </xf>
    <xf numFmtId="0" fontId="1" fillId="21" borderId="36" xfId="21" applyBorder="1" applyAlignment="1">
      <alignment horizontal="center"/>
    </xf>
    <xf numFmtId="2" fontId="1" fillId="8" borderId="25" xfId="7" applyNumberFormat="1" applyBorder="1" applyAlignment="1">
      <alignment horizontal="center"/>
    </xf>
    <xf numFmtId="2" fontId="1" fillId="8" borderId="24" xfId="7" applyNumberFormat="1" applyBorder="1" applyAlignment="1">
      <alignment horizontal="center"/>
    </xf>
    <xf numFmtId="0" fontId="1" fillId="21" borderId="37" xfId="21" applyBorder="1" applyAlignment="1">
      <alignment horizontal="center"/>
    </xf>
    <xf numFmtId="0" fontId="1" fillId="21" borderId="38" xfId="21" applyBorder="1" applyAlignment="1">
      <alignment horizontal="center"/>
    </xf>
    <xf numFmtId="0" fontId="1" fillId="21" borderId="35" xfId="21" applyBorder="1" applyAlignment="1">
      <alignment horizontal="center"/>
    </xf>
    <xf numFmtId="0" fontId="1" fillId="22" borderId="13" xfId="22" applyBorder="1" applyAlignment="1">
      <alignment horizontal="center"/>
    </xf>
    <xf numFmtId="0" fontId="0" fillId="0" borderId="7" xfId="0" applyBorder="1" applyAlignment="1">
      <alignment horizontal="center" wrapText="1"/>
    </xf>
    <xf numFmtId="0" fontId="0" fillId="18" borderId="13" xfId="18" applyFont="1" applyBorder="1" applyAlignment="1">
      <alignment horizontal="center"/>
    </xf>
    <xf numFmtId="0" fontId="1" fillId="18" borderId="38" xfId="18" applyBorder="1" applyAlignment="1">
      <alignment horizontal="center"/>
    </xf>
    <xf numFmtId="0" fontId="1" fillId="18" borderId="35" xfId="18" applyBorder="1" applyAlignment="1">
      <alignment horizontal="center"/>
    </xf>
    <xf numFmtId="0" fontId="0" fillId="22" borderId="13" xfId="22" applyFont="1" applyBorder="1" applyAlignment="1">
      <alignment horizontal="center"/>
    </xf>
    <xf numFmtId="0" fontId="1" fillId="18" borderId="36" xfId="18" applyBorder="1" applyAlignment="1">
      <alignment horizontal="center"/>
    </xf>
    <xf numFmtId="0" fontId="1" fillId="18" borderId="37" xfId="18" applyBorder="1" applyAlignment="1">
      <alignment horizontal="center"/>
    </xf>
    <xf numFmtId="0" fontId="1" fillId="17" borderId="13" xfId="17" applyBorder="1" applyAlignment="1">
      <alignment horizontal="center" vertical="center"/>
    </xf>
    <xf numFmtId="0" fontId="1" fillId="20" borderId="13" xfId="20" applyBorder="1" applyAlignment="1">
      <alignment horizontal="center" vertical="center"/>
    </xf>
    <xf numFmtId="0" fontId="1" fillId="16" borderId="17" xfId="16" applyBorder="1"/>
    <xf numFmtId="0" fontId="1" fillId="16" borderId="42" xfId="16" applyBorder="1"/>
    <xf numFmtId="0" fontId="1" fillId="16" borderId="43" xfId="16" applyBorder="1"/>
    <xf numFmtId="0" fontId="1" fillId="16" borderId="13" xfId="16" applyBorder="1" applyAlignment="1">
      <alignment vertical="center"/>
    </xf>
    <xf numFmtId="0" fontId="1" fillId="11" borderId="18" xfId="11" applyBorder="1"/>
    <xf numFmtId="0" fontId="1" fillId="16" borderId="31" xfId="16" applyBorder="1"/>
    <xf numFmtId="0" fontId="1" fillId="16" borderId="24" xfId="16" applyBorder="1"/>
    <xf numFmtId="0" fontId="1" fillId="11" borderId="29" xfId="11" applyBorder="1"/>
    <xf numFmtId="0" fontId="0" fillId="0" borderId="38" xfId="0" applyBorder="1" applyAlignment="1">
      <alignment horizontal="right"/>
    </xf>
    <xf numFmtId="0" fontId="30" fillId="0" borderId="0" xfId="0" applyFont="1" applyAlignment="1">
      <alignment horizontal="left" wrapText="1"/>
    </xf>
    <xf numFmtId="0" fontId="1" fillId="11" borderId="13" xfId="11" applyBorder="1" applyAlignment="1">
      <alignment horizontal="left" vertical="center"/>
    </xf>
    <xf numFmtId="0" fontId="1" fillId="11" borderId="17" xfId="11" applyBorder="1" applyAlignment="1">
      <alignment horizontal="left"/>
    </xf>
    <xf numFmtId="0" fontId="1" fillId="11" borderId="31" xfId="11" applyBorder="1" applyAlignment="1">
      <alignment horizontal="left"/>
    </xf>
    <xf numFmtId="0" fontId="0" fillId="0" borderId="34" xfId="0" applyBorder="1" applyAlignment="1">
      <alignment horizontal="center"/>
    </xf>
    <xf numFmtId="0" fontId="0" fillId="0" borderId="33" xfId="0" applyBorder="1" applyAlignment="1">
      <alignment horizontal="right"/>
    </xf>
    <xf numFmtId="0" fontId="0" fillId="0" borderId="12" xfId="0" applyBorder="1" applyAlignment="1">
      <alignment horizontal="left"/>
    </xf>
    <xf numFmtId="0" fontId="0" fillId="0" borderId="54" xfId="0" applyBorder="1" applyAlignment="1">
      <alignment horizontal="right"/>
    </xf>
    <xf numFmtId="0" fontId="0" fillId="0" borderId="55" xfId="0" applyBorder="1" applyAlignment="1">
      <alignment horizontal="center"/>
    </xf>
    <xf numFmtId="0" fontId="0" fillId="0" borderId="56" xfId="0" applyBorder="1" applyAlignment="1">
      <alignment horizontal="right"/>
    </xf>
    <xf numFmtId="0" fontId="0" fillId="16" borderId="26" xfId="16" applyFont="1" applyBorder="1"/>
    <xf numFmtId="0" fontId="0" fillId="16" borderId="17" xfId="16" applyFont="1" applyBorder="1"/>
    <xf numFmtId="0" fontId="0" fillId="11" borderId="26" xfId="11" applyFont="1" applyBorder="1" applyAlignment="1">
      <alignment horizontal="left"/>
    </xf>
    <xf numFmtId="0" fontId="0" fillId="11" borderId="17" xfId="11" applyFont="1" applyBorder="1" applyAlignment="1">
      <alignment horizontal="left"/>
    </xf>
    <xf numFmtId="0" fontId="0" fillId="0" borderId="53" xfId="0" applyBorder="1"/>
    <xf numFmtId="0" fontId="0" fillId="0" borderId="52" xfId="0" applyBorder="1" applyAlignment="1">
      <alignment horizontal="left"/>
    </xf>
    <xf numFmtId="0" fontId="1" fillId="20" borderId="52" xfId="20" applyBorder="1" applyAlignment="1">
      <alignment horizontal="center" vertical="center"/>
    </xf>
    <xf numFmtId="0" fontId="1" fillId="11" borderId="42" xfId="11" applyBorder="1"/>
    <xf numFmtId="0" fontId="1" fillId="11" borderId="43" xfId="11" applyBorder="1"/>
    <xf numFmtId="0" fontId="1" fillId="11" borderId="24" xfId="11" applyBorder="1"/>
    <xf numFmtId="0" fontId="0" fillId="0" borderId="57" xfId="0" applyBorder="1" applyAlignment="1">
      <alignment horizontal="center"/>
    </xf>
    <xf numFmtId="0" fontId="0" fillId="0" borderId="15" xfId="0" applyBorder="1" applyAlignment="1">
      <alignment horizontal="left"/>
    </xf>
    <xf numFmtId="0" fontId="0" fillId="0" borderId="15" xfId="0" applyBorder="1" applyAlignment="1">
      <alignment horizontal="left" vertical="top" wrapText="1"/>
    </xf>
    <xf numFmtId="0" fontId="1" fillId="16" borderId="53" xfId="16" applyBorder="1" applyAlignment="1">
      <alignment vertical="center"/>
    </xf>
    <xf numFmtId="0" fontId="0" fillId="16" borderId="39" xfId="16" applyFont="1" applyBorder="1"/>
    <xf numFmtId="0" fontId="0" fillId="16" borderId="40" xfId="16" applyFont="1" applyBorder="1"/>
    <xf numFmtId="0" fontId="1" fillId="16" borderId="40" xfId="16" applyBorder="1"/>
    <xf numFmtId="0" fontId="1" fillId="16" borderId="25" xfId="16" applyBorder="1"/>
    <xf numFmtId="0" fontId="0" fillId="0" borderId="37" xfId="0" applyBorder="1" applyAlignment="1">
      <alignment horizontal="left"/>
    </xf>
    <xf numFmtId="0" fontId="0" fillId="0" borderId="58" xfId="0" applyBorder="1"/>
    <xf numFmtId="0" fontId="0" fillId="0" borderId="50" xfId="0" applyBorder="1" applyAlignment="1">
      <alignment horizontal="left"/>
    </xf>
    <xf numFmtId="0" fontId="0" fillId="0" borderId="59" xfId="0" applyBorder="1"/>
    <xf numFmtId="0" fontId="0" fillId="0" borderId="48" xfId="0" applyBorder="1" applyAlignment="1">
      <alignment vertical="top" wrapText="1"/>
    </xf>
    <xf numFmtId="0" fontId="0" fillId="0" borderId="61" xfId="0" applyBorder="1"/>
    <xf numFmtId="0" fontId="0" fillId="0" borderId="62" xfId="0" applyBorder="1"/>
    <xf numFmtId="0" fontId="9" fillId="0" borderId="48" xfId="8" applyBorder="1"/>
    <xf numFmtId="0" fontId="28" fillId="0" borderId="0" xfId="0" applyFont="1" applyAlignment="1">
      <alignment horizontal="center"/>
    </xf>
    <xf numFmtId="0" fontId="17" fillId="0" borderId="64" xfId="0" applyFont="1" applyBorder="1"/>
    <xf numFmtId="0" fontId="4" fillId="0" borderId="0" xfId="0" applyFont="1"/>
    <xf numFmtId="2" fontId="0" fillId="0" borderId="0" xfId="0" applyNumberFormat="1" applyAlignment="1">
      <alignment horizontal="left"/>
    </xf>
    <xf numFmtId="165" fontId="0" fillId="0" borderId="12" xfId="0" applyNumberFormat="1" applyBorder="1" applyAlignment="1">
      <alignment horizontal="left"/>
    </xf>
    <xf numFmtId="0" fontId="8" fillId="0" borderId="0" xfId="0" applyFont="1" applyAlignment="1">
      <alignment wrapText="1"/>
    </xf>
    <xf numFmtId="166" fontId="0" fillId="0" borderId="0" xfId="0" applyNumberFormat="1" applyAlignment="1">
      <alignment horizontal="center"/>
    </xf>
    <xf numFmtId="164" fontId="48" fillId="14" borderId="0" xfId="14" applyNumberFormat="1" applyAlignment="1">
      <alignment horizontal="center"/>
    </xf>
    <xf numFmtId="166" fontId="0" fillId="0" borderId="2" xfId="0" applyNumberFormat="1" applyBorder="1" applyAlignment="1">
      <alignment horizontal="center"/>
    </xf>
    <xf numFmtId="164" fontId="0" fillId="0" borderId="2" xfId="0" applyNumberFormat="1" applyBorder="1" applyAlignment="1">
      <alignment horizontal="center"/>
    </xf>
    <xf numFmtId="0" fontId="0" fillId="0" borderId="2" xfId="0" applyBorder="1" applyAlignment="1">
      <alignment horizontal="center"/>
    </xf>
    <xf numFmtId="0" fontId="1" fillId="17" borderId="17" xfId="17" applyBorder="1"/>
    <xf numFmtId="164" fontId="1" fillId="13" borderId="18" xfId="13" applyNumberFormat="1" applyBorder="1" applyAlignment="1">
      <alignment horizontal="center"/>
    </xf>
    <xf numFmtId="0" fontId="1" fillId="13" borderId="18" xfId="13" applyBorder="1" applyAlignment="1">
      <alignment horizontal="center"/>
    </xf>
    <xf numFmtId="0" fontId="1" fillId="17" borderId="19" xfId="17" applyBorder="1"/>
    <xf numFmtId="0" fontId="0" fillId="0" borderId="32" xfId="0" applyBorder="1" applyAlignment="1">
      <alignment horizontal="center"/>
    </xf>
    <xf numFmtId="0" fontId="1" fillId="13" borderId="20" xfId="13" applyBorder="1" applyAlignment="1">
      <alignment horizontal="center"/>
    </xf>
    <xf numFmtId="0" fontId="3" fillId="3" borderId="17" xfId="2" applyBorder="1"/>
    <xf numFmtId="164" fontId="48" fillId="14" borderId="18" xfId="14" applyNumberFormat="1" applyBorder="1" applyAlignment="1">
      <alignment horizontal="center"/>
    </xf>
    <xf numFmtId="0" fontId="3" fillId="3" borderId="19" xfId="2" applyBorder="1"/>
    <xf numFmtId="166" fontId="0" fillId="0" borderId="32" xfId="0" applyNumberFormat="1" applyBorder="1" applyAlignment="1">
      <alignment horizontal="center"/>
    </xf>
    <xf numFmtId="164" fontId="48" fillId="14" borderId="20" xfId="14" applyNumberFormat="1" applyBorder="1" applyAlignment="1">
      <alignment horizontal="center"/>
    </xf>
    <xf numFmtId="0" fontId="0" fillId="0" borderId="0" xfId="0" quotePrefix="1"/>
    <xf numFmtId="0" fontId="4" fillId="0" borderId="0" xfId="0" quotePrefix="1" applyFont="1"/>
    <xf numFmtId="0" fontId="4" fillId="0" borderId="0" xfId="0" quotePrefix="1" applyFont="1" applyAlignment="1">
      <alignment vertical="top" wrapText="1"/>
    </xf>
    <xf numFmtId="0" fontId="17" fillId="0" borderId="0" xfId="0" applyFont="1" applyAlignment="1">
      <alignment wrapText="1"/>
    </xf>
    <xf numFmtId="0" fontId="14" fillId="0" borderId="0" xfId="0" applyFont="1" applyAlignment="1">
      <alignment horizontal="left" wrapText="1"/>
    </xf>
    <xf numFmtId="0" fontId="5" fillId="0" borderId="0" xfId="0" applyFont="1" applyAlignment="1">
      <alignment wrapText="1"/>
    </xf>
    <xf numFmtId="0" fontId="0" fillId="0" borderId="0" xfId="0" quotePrefix="1" applyAlignment="1">
      <alignment wrapText="1"/>
    </xf>
    <xf numFmtId="0" fontId="0" fillId="0" borderId="0" xfId="0" quotePrefix="1" applyAlignment="1">
      <alignment horizontal="left" wrapText="1"/>
    </xf>
    <xf numFmtId="0" fontId="0" fillId="0" borderId="0" xfId="0" applyAlignment="1">
      <alignment vertical="center" wrapText="1"/>
    </xf>
    <xf numFmtId="0" fontId="0" fillId="0" borderId="0" xfId="0" quotePrefix="1" applyAlignment="1">
      <alignment vertical="top" wrapText="1"/>
    </xf>
    <xf numFmtId="0" fontId="0" fillId="0" borderId="0" xfId="0" quotePrefix="1" applyAlignment="1">
      <alignment vertical="top"/>
    </xf>
    <xf numFmtId="0" fontId="1" fillId="6" borderId="15" xfId="5" applyBorder="1" applyAlignment="1">
      <alignment horizontal="center" vertical="center" wrapText="1"/>
    </xf>
    <xf numFmtId="0" fontId="9" fillId="6" borderId="16" xfId="8" applyFill="1" applyBorder="1" applyAlignment="1">
      <alignment horizontal="center" vertical="center" wrapText="1"/>
    </xf>
    <xf numFmtId="0" fontId="56" fillId="5" borderId="67" xfId="4" applyFont="1" applyBorder="1" applyAlignment="1">
      <alignment horizontal="center" vertical="center"/>
    </xf>
    <xf numFmtId="0" fontId="6" fillId="5" borderId="67" xfId="4" applyBorder="1" applyAlignment="1">
      <alignment horizontal="center" vertical="center"/>
    </xf>
    <xf numFmtId="0" fontId="1" fillId="6" borderId="67" xfId="5" applyBorder="1" applyAlignment="1">
      <alignment horizontal="center" vertical="center" wrapText="1"/>
    </xf>
    <xf numFmtId="0" fontId="1" fillId="6" borderId="70" xfId="5" applyBorder="1" applyAlignment="1">
      <alignment horizontal="center" vertical="center" wrapText="1"/>
    </xf>
    <xf numFmtId="0" fontId="0" fillId="7" borderId="17" xfId="6" applyFont="1" applyBorder="1" applyAlignment="1">
      <alignment horizontal="center" vertical="center"/>
    </xf>
    <xf numFmtId="0" fontId="0" fillId="7" borderId="18" xfId="6" applyFont="1" applyBorder="1" applyAlignment="1">
      <alignment horizontal="center" vertical="center"/>
    </xf>
    <xf numFmtId="0" fontId="9" fillId="6" borderId="17" xfId="8" applyFill="1" applyBorder="1" applyAlignment="1">
      <alignment horizontal="center" vertical="center" wrapText="1"/>
    </xf>
    <xf numFmtId="0" fontId="9" fillId="6" borderId="18" xfId="8" applyFill="1" applyBorder="1" applyAlignment="1">
      <alignment horizontal="center" vertical="center" wrapText="1"/>
    </xf>
    <xf numFmtId="0" fontId="9" fillId="6" borderId="71" xfId="8" applyFill="1" applyBorder="1" applyAlignment="1">
      <alignment horizontal="center" vertical="center" wrapText="1"/>
    </xf>
    <xf numFmtId="0" fontId="67" fillId="0" borderId="0" xfId="0" applyFont="1"/>
    <xf numFmtId="0" fontId="67" fillId="0" borderId="66" xfId="0" applyFont="1" applyBorder="1"/>
    <xf numFmtId="0" fontId="0" fillId="0" borderId="72" xfId="0" quotePrefix="1" applyBorder="1" applyAlignment="1">
      <alignment horizontal="left" vertical="center" wrapText="1"/>
    </xf>
    <xf numFmtId="0" fontId="13" fillId="0" borderId="0" xfId="0" applyFont="1" applyAlignment="1">
      <alignment vertical="center" wrapText="1"/>
    </xf>
    <xf numFmtId="0" fontId="0" fillId="0" borderId="73" xfId="0" applyBorder="1" applyAlignment="1">
      <alignment wrapText="1"/>
    </xf>
    <xf numFmtId="0" fontId="28" fillId="0" borderId="0" xfId="8" applyFont="1" applyBorder="1" applyAlignment="1">
      <alignment horizontal="center"/>
    </xf>
    <xf numFmtId="0" fontId="5" fillId="0" borderId="66" xfId="0" applyFont="1" applyBorder="1" applyAlignment="1">
      <alignment horizontal="center"/>
    </xf>
    <xf numFmtId="0" fontId="0" fillId="0" borderId="14" xfId="0" quotePrefix="1" applyBorder="1"/>
    <xf numFmtId="0" fontId="0" fillId="0" borderId="72" xfId="0" applyBorder="1"/>
    <xf numFmtId="166" fontId="0" fillId="0" borderId="2" xfId="0" applyNumberFormat="1" applyBorder="1"/>
    <xf numFmtId="164" fontId="48" fillId="14" borderId="18" xfId="14" applyNumberFormat="1" applyBorder="1"/>
    <xf numFmtId="166" fontId="0" fillId="0" borderId="32" xfId="0" applyNumberFormat="1" applyBorder="1"/>
    <xf numFmtId="164" fontId="48" fillId="14" borderId="20" xfId="14" applyNumberFormat="1" applyBorder="1"/>
    <xf numFmtId="165" fontId="0" fillId="0" borderId="14" xfId="0" applyNumberFormat="1" applyBorder="1"/>
    <xf numFmtId="165" fontId="0" fillId="0" borderId="6" xfId="0" applyNumberFormat="1" applyBorder="1"/>
    <xf numFmtId="165" fontId="0" fillId="0" borderId="8" xfId="0" applyNumberFormat="1" applyBorder="1"/>
    <xf numFmtId="0" fontId="0" fillId="0" borderId="14" xfId="0" quotePrefix="1" applyBorder="1" applyAlignment="1">
      <alignment wrapText="1"/>
    </xf>
    <xf numFmtId="0" fontId="53" fillId="0" borderId="0" xfId="0" applyFont="1"/>
    <xf numFmtId="0" fontId="67" fillId="0" borderId="0" xfId="0" applyFont="1" applyAlignment="1">
      <alignment wrapText="1"/>
    </xf>
    <xf numFmtId="0" fontId="0" fillId="0" borderId="74" xfId="0" applyBorder="1"/>
    <xf numFmtId="0" fontId="0" fillId="0" borderId="75" xfId="0" applyBorder="1"/>
    <xf numFmtId="0" fontId="0" fillId="0" borderId="76" xfId="0" applyBorder="1"/>
    <xf numFmtId="0" fontId="0" fillId="0" borderId="77" xfId="0" applyBorder="1"/>
    <xf numFmtId="0" fontId="0" fillId="0" borderId="78" xfId="0" applyBorder="1"/>
    <xf numFmtId="0" fontId="0" fillId="0" borderId="77" xfId="0" applyBorder="1" applyAlignment="1">
      <alignment horizontal="center" vertical="center" wrapText="1"/>
    </xf>
    <xf numFmtId="0" fontId="0" fillId="0" borderId="78" xfId="0" applyBorder="1" applyAlignment="1">
      <alignment horizontal="center" vertical="center" wrapText="1"/>
    </xf>
    <xf numFmtId="0" fontId="58" fillId="0" borderId="0" xfId="8" applyFont="1" applyBorder="1" applyAlignment="1">
      <alignment horizontal="center" vertical="center"/>
    </xf>
    <xf numFmtId="0" fontId="0" fillId="0" borderId="79" xfId="0" applyBorder="1"/>
    <xf numFmtId="0" fontId="0" fillId="0" borderId="80" xfId="0" applyBorder="1"/>
    <xf numFmtId="0" fontId="0" fillId="0" borderId="81" xfId="0" applyBorder="1"/>
    <xf numFmtId="0" fontId="28" fillId="0" borderId="0" xfId="0" applyFont="1"/>
    <xf numFmtId="0" fontId="38" fillId="0" borderId="0" xfId="0" applyFont="1" applyAlignment="1">
      <alignment horizontal="center" vertical="center"/>
    </xf>
    <xf numFmtId="0" fontId="58" fillId="0" borderId="0" xfId="8" applyFont="1" applyAlignment="1">
      <alignment horizontal="center"/>
    </xf>
    <xf numFmtId="0" fontId="9" fillId="0" borderId="0" xfId="8" applyAlignment="1">
      <alignment vertical="center"/>
    </xf>
    <xf numFmtId="0" fontId="5" fillId="0" borderId="0" xfId="0" applyFont="1" applyAlignment="1">
      <alignment horizontal="left" vertical="center" wrapText="1"/>
    </xf>
    <xf numFmtId="0" fontId="0" fillId="0" borderId="63" xfId="0" applyBorder="1"/>
    <xf numFmtId="0" fontId="14" fillId="0" borderId="0" xfId="0" applyFont="1" applyAlignment="1">
      <alignment horizontal="left"/>
    </xf>
    <xf numFmtId="4" fontId="2" fillId="2" borderId="4" xfId="1" applyNumberFormat="1" applyBorder="1"/>
    <xf numFmtId="0" fontId="17" fillId="0" borderId="47" xfId="0" applyFont="1" applyBorder="1" applyAlignment="1">
      <alignment horizontal="center" vertical="top" wrapText="1"/>
    </xf>
    <xf numFmtId="0" fontId="17" fillId="0" borderId="0" xfId="0" applyFont="1" applyAlignment="1">
      <alignment horizontal="center" vertical="top" wrapText="1"/>
    </xf>
    <xf numFmtId="0" fontId="17" fillId="0" borderId="48" xfId="0" applyFont="1" applyBorder="1" applyAlignment="1">
      <alignment horizontal="center" vertical="top" wrapText="1"/>
    </xf>
    <xf numFmtId="0" fontId="38" fillId="0" borderId="6" xfId="0" applyFont="1" applyBorder="1" applyAlignment="1">
      <alignment horizontal="center"/>
    </xf>
    <xf numFmtId="0" fontId="30" fillId="0" borderId="0" xfId="0" applyFont="1" applyAlignment="1">
      <alignment vertical="center" wrapText="1"/>
    </xf>
    <xf numFmtId="0" fontId="4" fillId="0" borderId="0" xfId="0" applyFont="1" applyAlignment="1">
      <alignment horizontal="right"/>
    </xf>
    <xf numFmtId="0" fontId="85" fillId="0" borderId="13" xfId="0" applyFont="1" applyBorder="1" applyAlignment="1">
      <alignment horizontal="center" vertical="center" wrapText="1"/>
    </xf>
    <xf numFmtId="0" fontId="85" fillId="0" borderId="10" xfId="0" applyFont="1" applyBorder="1" applyAlignment="1">
      <alignment horizontal="center" vertical="center" wrapText="1"/>
    </xf>
    <xf numFmtId="0" fontId="88" fillId="0" borderId="10" xfId="0" applyFont="1" applyBorder="1" applyAlignment="1">
      <alignment horizontal="center" vertical="center" wrapText="1"/>
    </xf>
    <xf numFmtId="0" fontId="89" fillId="0" borderId="10" xfId="0" applyFont="1" applyBorder="1" applyAlignment="1">
      <alignment horizontal="center" vertical="center" wrapText="1"/>
    </xf>
    <xf numFmtId="0" fontId="85" fillId="0" borderId="72" xfId="0" applyFont="1" applyBorder="1" applyAlignment="1">
      <alignment horizontal="center" vertical="center" wrapText="1"/>
    </xf>
    <xf numFmtId="0" fontId="0" fillId="23" borderId="88" xfId="0" applyFill="1" applyBorder="1" applyAlignment="1">
      <alignment vertical="top" wrapText="1" indent="1"/>
    </xf>
    <xf numFmtId="0" fontId="0" fillId="23" borderId="89" xfId="0" applyFill="1" applyBorder="1" applyAlignment="1">
      <alignment vertical="top" wrapText="1" indent="1"/>
    </xf>
    <xf numFmtId="0" fontId="0" fillId="0" borderId="78" xfId="0" applyBorder="1" applyAlignment="1">
      <alignment vertical="top"/>
    </xf>
    <xf numFmtId="0" fontId="22" fillId="0" borderId="0" xfId="0" applyFont="1" applyAlignment="1">
      <alignment horizontal="center"/>
    </xf>
    <xf numFmtId="0" fontId="0" fillId="0" borderId="0" xfId="0" applyAlignment="1">
      <alignment vertical="top"/>
    </xf>
    <xf numFmtId="0" fontId="85" fillId="0" borderId="78" xfId="0" applyFont="1" applyBorder="1" applyAlignment="1">
      <alignment horizontal="center" vertical="center" wrapText="1"/>
    </xf>
    <xf numFmtId="0" fontId="88" fillId="0" borderId="78" xfId="0" applyFont="1" applyBorder="1" applyAlignment="1">
      <alignment horizontal="center" vertical="center" wrapText="1"/>
    </xf>
    <xf numFmtId="0" fontId="90" fillId="0" borderId="78" xfId="0" applyFont="1" applyBorder="1" applyAlignment="1">
      <alignment horizontal="center" vertical="center" wrapText="1"/>
    </xf>
    <xf numFmtId="0" fontId="0" fillId="0" borderId="78" xfId="0" applyBorder="1" applyAlignment="1">
      <alignment horizontal="left" vertical="top"/>
    </xf>
    <xf numFmtId="0" fontId="92" fillId="0" borderId="78" xfId="0" applyFont="1" applyBorder="1" applyAlignment="1">
      <alignment horizontal="left" vertical="center"/>
    </xf>
    <xf numFmtId="0" fontId="0" fillId="26" borderId="0" xfId="0" applyFill="1"/>
    <xf numFmtId="0" fontId="0" fillId="27" borderId="0" xfId="0" applyFill="1"/>
    <xf numFmtId="0" fontId="94" fillId="0" borderId="78" xfId="0" applyFont="1" applyBorder="1" applyAlignment="1">
      <alignment horizontal="center" vertical="top" wrapText="1"/>
    </xf>
    <xf numFmtId="0" fontId="95" fillId="0" borderId="78" xfId="0" applyFont="1" applyBorder="1" applyAlignment="1">
      <alignment horizontal="center" vertical="center" wrapText="1" readingOrder="1"/>
    </xf>
    <xf numFmtId="0" fontId="22" fillId="0" borderId="0" xfId="0" applyFont="1"/>
    <xf numFmtId="0" fontId="0" fillId="0" borderId="0" xfId="0" applyAlignment="1">
      <alignment horizontal="left" indent="1"/>
    </xf>
    <xf numFmtId="0" fontId="96" fillId="0" borderId="0" xfId="0" applyFont="1" applyAlignment="1">
      <alignment horizontal="justify" vertical="center"/>
    </xf>
    <xf numFmtId="0" fontId="97" fillId="0" borderId="0" xfId="0" applyFont="1" applyAlignment="1">
      <alignment horizontal="justify" vertical="center"/>
    </xf>
    <xf numFmtId="0" fontId="9" fillId="0" borderId="0" xfId="8" applyAlignment="1">
      <alignment horizontal="center"/>
    </xf>
    <xf numFmtId="0" fontId="9" fillId="0" borderId="66" xfId="8" applyBorder="1" applyAlignment="1">
      <alignment horizontal="center" vertical="center" wrapText="1"/>
    </xf>
    <xf numFmtId="0" fontId="93" fillId="29" borderId="99" xfId="0" applyFont="1" applyFill="1" applyBorder="1" applyAlignment="1">
      <alignment horizontal="center" vertical="center" wrapText="1" readingOrder="1"/>
    </xf>
    <xf numFmtId="0" fontId="93" fillId="29" borderId="82" xfId="0" applyFont="1" applyFill="1" applyBorder="1" applyAlignment="1">
      <alignment horizontal="center" vertical="center" wrapText="1" readingOrder="1"/>
    </xf>
    <xf numFmtId="0" fontId="93" fillId="29" borderId="100" xfId="0" applyFont="1" applyFill="1" applyBorder="1" applyAlignment="1">
      <alignment horizontal="center" vertical="center" wrapText="1" readingOrder="1"/>
    </xf>
    <xf numFmtId="0" fontId="95" fillId="29" borderId="107" xfId="0" applyFont="1" applyFill="1" applyBorder="1" applyAlignment="1">
      <alignment horizontal="center" vertical="center" wrapText="1" readingOrder="1"/>
    </xf>
    <xf numFmtId="0" fontId="95" fillId="29" borderId="108" xfId="0" applyFont="1" applyFill="1" applyBorder="1" applyAlignment="1">
      <alignment horizontal="center" vertical="center" wrapText="1" readingOrder="1"/>
    </xf>
    <xf numFmtId="0" fontId="95" fillId="29" borderId="109" xfId="0" applyFont="1" applyFill="1" applyBorder="1" applyAlignment="1">
      <alignment horizontal="center" vertical="center" wrapText="1" readingOrder="1"/>
    </xf>
    <xf numFmtId="0" fontId="93" fillId="30" borderId="99" xfId="0" applyFont="1" applyFill="1" applyBorder="1" applyAlignment="1">
      <alignment horizontal="center" vertical="center" wrapText="1" readingOrder="1"/>
    </xf>
    <xf numFmtId="0" fontId="93" fillId="30" borderId="82" xfId="0" applyFont="1" applyFill="1" applyBorder="1" applyAlignment="1">
      <alignment horizontal="center" vertical="center" wrapText="1" readingOrder="1"/>
    </xf>
    <xf numFmtId="0" fontId="93" fillId="30" borderId="100" xfId="0" applyFont="1" applyFill="1" applyBorder="1" applyAlignment="1">
      <alignment horizontal="center" vertical="center" wrapText="1" readingOrder="1"/>
    </xf>
    <xf numFmtId="0" fontId="95" fillId="30" borderId="100" xfId="0" applyFont="1" applyFill="1" applyBorder="1" applyAlignment="1">
      <alignment horizontal="center" vertical="center" wrapText="1" readingOrder="1"/>
    </xf>
    <xf numFmtId="0" fontId="95" fillId="30" borderId="82" xfId="0" applyFont="1" applyFill="1" applyBorder="1" applyAlignment="1">
      <alignment horizontal="center" vertical="center" wrapText="1" readingOrder="1"/>
    </xf>
    <xf numFmtId="0" fontId="95" fillId="30" borderId="85" xfId="0" applyFont="1" applyFill="1" applyBorder="1" applyAlignment="1">
      <alignment horizontal="center" vertical="center" wrapText="1" readingOrder="1"/>
    </xf>
    <xf numFmtId="0" fontId="95" fillId="30" borderId="102" xfId="0" applyFont="1" applyFill="1" applyBorder="1" applyAlignment="1">
      <alignment horizontal="center" vertical="center" wrapText="1" readingOrder="1"/>
    </xf>
    <xf numFmtId="0" fontId="95" fillId="30" borderId="86" xfId="0" applyFont="1" applyFill="1" applyBorder="1" applyAlignment="1">
      <alignment horizontal="center" vertical="center" wrapText="1" readingOrder="1"/>
    </xf>
    <xf numFmtId="0" fontId="95" fillId="30" borderId="105" xfId="0" applyFont="1" applyFill="1" applyBorder="1" applyAlignment="1">
      <alignment horizontal="center" vertical="center" wrapText="1" readingOrder="1"/>
    </xf>
    <xf numFmtId="0" fontId="95" fillId="30" borderId="107" xfId="0" applyFont="1" applyFill="1" applyBorder="1" applyAlignment="1">
      <alignment horizontal="center" vertical="center" wrapText="1" readingOrder="1"/>
    </xf>
    <xf numFmtId="0" fontId="95" fillId="30" borderId="108" xfId="0" applyFont="1" applyFill="1" applyBorder="1" applyAlignment="1">
      <alignment horizontal="center" vertical="center" wrapText="1" readingOrder="1"/>
    </xf>
    <xf numFmtId="0" fontId="95" fillId="30" borderId="109" xfId="0" applyFont="1" applyFill="1" applyBorder="1" applyAlignment="1">
      <alignment horizontal="center" vertical="center" wrapText="1" readingOrder="1"/>
    </xf>
    <xf numFmtId="0" fontId="1" fillId="13" borderId="2" xfId="13" applyBorder="1"/>
    <xf numFmtId="0" fontId="1" fillId="11" borderId="2" xfId="11" applyBorder="1"/>
    <xf numFmtId="0" fontId="1" fillId="13" borderId="2" xfId="13" applyBorder="1" applyAlignment="1"/>
    <xf numFmtId="0" fontId="1" fillId="12" borderId="2" xfId="12" applyBorder="1"/>
    <xf numFmtId="0" fontId="1" fillId="10" borderId="2" xfId="10" applyBorder="1"/>
    <xf numFmtId="0" fontId="23" fillId="0" borderId="0" xfId="0" applyFont="1" applyAlignment="1">
      <alignment horizontal="center"/>
    </xf>
    <xf numFmtId="0" fontId="0" fillId="0" borderId="112" xfId="0" applyBorder="1"/>
    <xf numFmtId="0" fontId="0" fillId="0" borderId="113" xfId="0" applyBorder="1"/>
    <xf numFmtId="0" fontId="0" fillId="0" borderId="22" xfId="0" applyBorder="1"/>
    <xf numFmtId="0" fontId="0" fillId="0" borderId="23" xfId="0" applyBorder="1"/>
    <xf numFmtId="165" fontId="0" fillId="12" borderId="2" xfId="12" applyNumberFormat="1" applyFont="1" applyBorder="1"/>
    <xf numFmtId="165" fontId="0" fillId="10" borderId="2" xfId="10" applyNumberFormat="1" applyFont="1" applyBorder="1"/>
    <xf numFmtId="0" fontId="1" fillId="28" borderId="2" xfId="23" applyBorder="1"/>
    <xf numFmtId="0" fontId="4" fillId="0" borderId="113" xfId="0" applyFont="1" applyBorder="1" applyAlignment="1">
      <alignment textRotation="90"/>
    </xf>
    <xf numFmtId="0" fontId="5" fillId="0" borderId="0" xfId="0" applyFont="1" applyAlignment="1">
      <alignment horizontal="right"/>
    </xf>
    <xf numFmtId="0" fontId="1" fillId="13" borderId="114" xfId="13" applyBorder="1"/>
    <xf numFmtId="165" fontId="0" fillId="0" borderId="66" xfId="0" applyNumberFormat="1" applyBorder="1"/>
    <xf numFmtId="0" fontId="1" fillId="11" borderId="114" xfId="11" applyBorder="1"/>
    <xf numFmtId="165" fontId="1" fillId="12" borderId="114" xfId="12" applyNumberFormat="1" applyBorder="1"/>
    <xf numFmtId="0" fontId="0" fillId="0" borderId="66" xfId="0" applyBorder="1"/>
    <xf numFmtId="165" fontId="0" fillId="0" borderId="72" xfId="0" applyNumberFormat="1" applyBorder="1"/>
    <xf numFmtId="165" fontId="0" fillId="12" borderId="114" xfId="12" applyNumberFormat="1" applyFont="1" applyBorder="1"/>
    <xf numFmtId="165" fontId="1" fillId="10" borderId="114" xfId="10" applyNumberFormat="1" applyBorder="1"/>
    <xf numFmtId="0" fontId="1" fillId="28" borderId="114" xfId="23" applyBorder="1"/>
    <xf numFmtId="0" fontId="77" fillId="0" borderId="0" xfId="0" applyFont="1"/>
    <xf numFmtId="0" fontId="0" fillId="0" borderId="7" xfId="0" applyBorder="1" applyAlignment="1">
      <alignment vertical="center" wrapText="1"/>
    </xf>
    <xf numFmtId="0" fontId="0" fillId="0" borderId="9" xfId="0" applyBorder="1" applyAlignment="1">
      <alignment vertical="center" wrapText="1"/>
    </xf>
    <xf numFmtId="0" fontId="0" fillId="0" borderId="5" xfId="0" applyBorder="1" applyAlignment="1">
      <alignment horizontal="right"/>
    </xf>
    <xf numFmtId="0" fontId="17" fillId="0" borderId="0" xfId="0" applyFont="1" applyAlignment="1">
      <alignment horizontal="right"/>
    </xf>
    <xf numFmtId="0" fontId="100" fillId="0" borderId="72" xfId="8" applyFont="1" applyBorder="1" applyAlignment="1">
      <alignment horizontal="center" vertical="center" wrapText="1"/>
    </xf>
    <xf numFmtId="0" fontId="0" fillId="0" borderId="0" xfId="0" quotePrefix="1" applyAlignment="1">
      <alignment horizontal="center"/>
    </xf>
    <xf numFmtId="0" fontId="103" fillId="0" borderId="0" xfId="0" applyFont="1"/>
    <xf numFmtId="0" fontId="1" fillId="21" borderId="2" xfId="21" applyBorder="1"/>
    <xf numFmtId="0" fontId="0" fillId="0" borderId="112" xfId="0" quotePrefix="1" applyBorder="1" applyAlignment="1">
      <alignment horizontal="center"/>
    </xf>
    <xf numFmtId="0" fontId="0" fillId="0" borderId="112" xfId="0" quotePrefix="1" applyBorder="1" applyAlignment="1">
      <alignment horizontal="center" vertical="center"/>
    </xf>
    <xf numFmtId="0" fontId="17" fillId="0" borderId="0" xfId="0" quotePrefix="1" applyFont="1"/>
    <xf numFmtId="0" fontId="0" fillId="0" borderId="112" xfId="0" quotePrefix="1" applyBorder="1"/>
    <xf numFmtId="0" fontId="0" fillId="0" borderId="26" xfId="0" applyBorder="1"/>
    <xf numFmtId="0" fontId="0" fillId="0" borderId="28" xfId="0" applyBorder="1"/>
    <xf numFmtId="0" fontId="1" fillId="8" borderId="17" xfId="7" applyBorder="1"/>
    <xf numFmtId="0" fontId="1" fillId="8" borderId="18" xfId="7" applyBorder="1"/>
    <xf numFmtId="0" fontId="1" fillId="8" borderId="19" xfId="7" applyBorder="1"/>
    <xf numFmtId="0" fontId="1" fillId="8" borderId="20" xfId="7" applyBorder="1"/>
    <xf numFmtId="167" fontId="0" fillId="0" borderId="0" xfId="0" applyNumberFormat="1"/>
    <xf numFmtId="165" fontId="1" fillId="8" borderId="17" xfId="7" applyNumberFormat="1" applyBorder="1"/>
    <xf numFmtId="165" fontId="1" fillId="8" borderId="18" xfId="7" applyNumberFormat="1" applyBorder="1"/>
    <xf numFmtId="165" fontId="1" fillId="8" borderId="43" xfId="7" applyNumberFormat="1" applyBorder="1"/>
    <xf numFmtId="0" fontId="1" fillId="8" borderId="43" xfId="7" applyBorder="1"/>
    <xf numFmtId="0" fontId="1" fillId="8" borderId="115" xfId="7" applyBorder="1"/>
    <xf numFmtId="0" fontId="0" fillId="0" borderId="22" xfId="0" applyBorder="1" applyAlignment="1">
      <alignment wrapText="1"/>
    </xf>
    <xf numFmtId="0" fontId="0" fillId="0" borderId="63" xfId="0" applyBorder="1" applyAlignment="1">
      <alignment wrapText="1"/>
    </xf>
    <xf numFmtId="0" fontId="0" fillId="0" borderId="23" xfId="0" applyBorder="1" applyAlignment="1">
      <alignment wrapText="1"/>
    </xf>
    <xf numFmtId="0" fontId="5" fillId="0" borderId="5" xfId="0" applyFont="1" applyBorder="1" applyAlignment="1">
      <alignment horizontal="left"/>
    </xf>
    <xf numFmtId="0" fontId="0" fillId="0" borderId="112" xfId="0" applyBorder="1" applyAlignment="1">
      <alignment horizontal="center"/>
    </xf>
    <xf numFmtId="0" fontId="17" fillId="0" borderId="0" xfId="0" quotePrefix="1" applyFont="1" applyAlignment="1">
      <alignment horizontal="center" wrapText="1"/>
    </xf>
    <xf numFmtId="0" fontId="0" fillId="28" borderId="2" xfId="23" applyFont="1" applyBorder="1"/>
    <xf numFmtId="0" fontId="106" fillId="0" borderId="0" xfId="0" applyFont="1"/>
    <xf numFmtId="0" fontId="7" fillId="0" borderId="0" xfId="0" applyFont="1" applyAlignment="1">
      <alignment wrapText="1"/>
    </xf>
    <xf numFmtId="0" fontId="9" fillId="0" borderId="72" xfId="8" applyBorder="1" applyAlignment="1">
      <alignment horizontal="center" vertical="center" wrapText="1"/>
    </xf>
    <xf numFmtId="0" fontId="0" fillId="0" borderId="0" xfId="0" applyAlignment="1">
      <alignment vertical="center"/>
    </xf>
    <xf numFmtId="0" fontId="9" fillId="0" borderId="0" xfId="8" quotePrefix="1"/>
    <xf numFmtId="0" fontId="9" fillId="0" borderId="0" xfId="8" applyAlignment="1"/>
    <xf numFmtId="0" fontId="5" fillId="0" borderId="0" xfId="0" applyFont="1" applyAlignment="1">
      <alignment horizontal="right" vertical="center"/>
    </xf>
    <xf numFmtId="0" fontId="1" fillId="6" borderId="2" xfId="5" applyBorder="1"/>
    <xf numFmtId="0" fontId="1" fillId="8" borderId="2" xfId="7" applyBorder="1"/>
    <xf numFmtId="0" fontId="105" fillId="0" borderId="0" xfId="0" applyFont="1" applyAlignment="1">
      <alignment vertical="center"/>
    </xf>
    <xf numFmtId="0" fontId="0" fillId="0" borderId="0" xfId="0" quotePrefix="1" applyAlignment="1">
      <alignment horizontal="right"/>
    </xf>
    <xf numFmtId="0" fontId="1" fillId="16" borderId="2" xfId="16" applyBorder="1"/>
    <xf numFmtId="0" fontId="1" fillId="9" borderId="2" xfId="9" applyBorder="1"/>
    <xf numFmtId="0" fontId="1" fillId="18" borderId="2" xfId="18" applyBorder="1"/>
    <xf numFmtId="0" fontId="1" fillId="22" borderId="2" xfId="22" applyBorder="1"/>
    <xf numFmtId="0" fontId="0" fillId="0" borderId="116" xfId="0" applyBorder="1"/>
    <xf numFmtId="0" fontId="0" fillId="0" borderId="117" xfId="0" applyBorder="1"/>
    <xf numFmtId="0" fontId="17" fillId="0" borderId="0" xfId="0" quotePrefix="1" applyFont="1" applyAlignment="1">
      <alignment wrapText="1"/>
    </xf>
    <xf numFmtId="0" fontId="9" fillId="0" borderId="8" xfId="8" applyBorder="1" applyAlignment="1">
      <alignment horizontal="center" vertical="center" wrapText="1"/>
    </xf>
    <xf numFmtId="0" fontId="0" fillId="0" borderId="115" xfId="0" applyBorder="1"/>
    <xf numFmtId="0" fontId="9" fillId="0" borderId="10" xfId="8" applyBorder="1" applyAlignment="1">
      <alignment horizontal="center" vertical="center" wrapText="1"/>
    </xf>
    <xf numFmtId="0" fontId="0" fillId="0" borderId="24" xfId="0" applyBorder="1"/>
    <xf numFmtId="0" fontId="0" fillId="0" borderId="64" xfId="0" applyBorder="1"/>
    <xf numFmtId="0" fontId="0" fillId="0" borderId="25" xfId="0" applyBorder="1"/>
    <xf numFmtId="0" fontId="123" fillId="0" borderId="0" xfId="0" applyFont="1"/>
    <xf numFmtId="0" fontId="70" fillId="0" borderId="0" xfId="0" applyFont="1" applyAlignment="1">
      <alignment vertical="center"/>
    </xf>
    <xf numFmtId="0" fontId="0" fillId="0" borderId="0" xfId="0" applyAlignment="1">
      <alignment horizontal="left" vertical="top" wrapText="1"/>
    </xf>
    <xf numFmtId="0" fontId="0" fillId="0" borderId="113" xfId="0" applyBorder="1" applyAlignment="1">
      <alignment horizontal="center"/>
    </xf>
    <xf numFmtId="0" fontId="0" fillId="0" borderId="23" xfId="0" applyBorder="1" applyAlignment="1">
      <alignment horizontal="center" vertical="center"/>
    </xf>
    <xf numFmtId="0" fontId="0" fillId="0" borderId="113" xfId="0" applyBorder="1" applyAlignment="1">
      <alignment wrapText="1"/>
    </xf>
    <xf numFmtId="168" fontId="0" fillId="0" borderId="0" xfId="0" applyNumberFormat="1"/>
    <xf numFmtId="0" fontId="126" fillId="0" borderId="0" xfId="0" applyFont="1" applyAlignment="1">
      <alignment horizontal="center" vertical="center" wrapText="1"/>
    </xf>
    <xf numFmtId="0" fontId="126" fillId="0" borderId="0" xfId="0" applyFont="1" applyAlignment="1">
      <alignment horizontal="center" wrapText="1"/>
    </xf>
    <xf numFmtId="0" fontId="0" fillId="0" borderId="112" xfId="0" applyBorder="1" applyAlignment="1">
      <alignment wrapText="1"/>
    </xf>
    <xf numFmtId="168" fontId="0" fillId="0" borderId="2" xfId="0" applyNumberFormat="1" applyBorder="1" applyAlignment="1">
      <alignment horizontal="center"/>
    </xf>
    <xf numFmtId="0" fontId="0" fillId="0" borderId="2" xfId="0" applyBorder="1"/>
    <xf numFmtId="0" fontId="0" fillId="0" borderId="119" xfId="0" applyBorder="1" applyAlignment="1">
      <alignment horizontal="left" vertical="top"/>
    </xf>
    <xf numFmtId="168" fontId="0" fillId="0" borderId="119" xfId="0" applyNumberFormat="1" applyBorder="1"/>
    <xf numFmtId="169" fontId="131" fillId="0" borderId="124" xfId="24" applyNumberFormat="1" applyFont="1" applyBorder="1" applyAlignment="1">
      <alignment horizontal="right" vertical="top"/>
    </xf>
    <xf numFmtId="169" fontId="131" fillId="0" borderId="125" xfId="24" applyNumberFormat="1" applyFont="1" applyBorder="1" applyAlignment="1">
      <alignment horizontal="right" vertical="top"/>
    </xf>
    <xf numFmtId="169" fontId="131" fillId="0" borderId="127" xfId="24" applyNumberFormat="1" applyFont="1" applyBorder="1" applyAlignment="1">
      <alignment horizontal="right" vertical="top"/>
    </xf>
    <xf numFmtId="169" fontId="131" fillId="0" borderId="128" xfId="24" applyNumberFormat="1" applyFont="1" applyBorder="1" applyAlignment="1">
      <alignment horizontal="right" vertical="top"/>
    </xf>
    <xf numFmtId="169" fontId="131" fillId="0" borderId="130" xfId="24" applyNumberFormat="1" applyFont="1" applyBorder="1" applyAlignment="1">
      <alignment horizontal="right" vertical="top"/>
    </xf>
    <xf numFmtId="169" fontId="131" fillId="0" borderId="131" xfId="24" applyNumberFormat="1" applyFont="1" applyBorder="1" applyAlignment="1">
      <alignment horizontal="right" vertical="top"/>
    </xf>
    <xf numFmtId="169" fontId="131" fillId="0" borderId="133" xfId="24" applyNumberFormat="1" applyFont="1" applyBorder="1" applyAlignment="1">
      <alignment horizontal="right" vertical="top"/>
    </xf>
    <xf numFmtId="169" fontId="131" fillId="0" borderId="134" xfId="24" applyNumberFormat="1" applyFont="1" applyBorder="1" applyAlignment="1">
      <alignment horizontal="right" vertical="top"/>
    </xf>
    <xf numFmtId="169" fontId="1" fillId="32" borderId="125" xfId="25" applyNumberFormat="1" applyBorder="1" applyAlignment="1">
      <alignment horizontal="right" vertical="top"/>
    </xf>
    <xf numFmtId="170" fontId="1" fillId="32" borderId="125" xfId="25" applyNumberFormat="1" applyBorder="1" applyAlignment="1">
      <alignment horizontal="right" vertical="top"/>
    </xf>
    <xf numFmtId="169" fontId="1" fillId="32" borderId="128" xfId="25" applyNumberFormat="1" applyBorder="1" applyAlignment="1">
      <alignment horizontal="right" vertical="top"/>
    </xf>
    <xf numFmtId="170" fontId="1" fillId="32" borderId="128" xfId="25" applyNumberFormat="1" applyBorder="1" applyAlignment="1">
      <alignment horizontal="right" vertical="top"/>
    </xf>
    <xf numFmtId="169" fontId="1" fillId="32" borderId="134" xfId="25" applyNumberFormat="1" applyBorder="1" applyAlignment="1">
      <alignment horizontal="right" vertical="top"/>
    </xf>
    <xf numFmtId="170" fontId="1" fillId="32" borderId="134" xfId="25" applyNumberFormat="1" applyBorder="1" applyAlignment="1">
      <alignment horizontal="right" vertical="top"/>
    </xf>
    <xf numFmtId="169" fontId="1" fillId="32" borderId="131" xfId="25" applyNumberFormat="1" applyBorder="1" applyAlignment="1">
      <alignment horizontal="right" vertical="top"/>
    </xf>
    <xf numFmtId="170" fontId="1" fillId="32" borderId="131" xfId="25" applyNumberFormat="1" applyBorder="1" applyAlignment="1">
      <alignment horizontal="right" vertical="top"/>
    </xf>
    <xf numFmtId="0" fontId="1" fillId="32" borderId="131" xfId="25" applyBorder="1" applyAlignment="1">
      <alignment horizontal="left" vertical="top" wrapText="1"/>
    </xf>
    <xf numFmtId="0" fontId="5" fillId="0" borderId="115" xfId="0" applyFont="1" applyBorder="1"/>
    <xf numFmtId="0" fontId="129" fillId="31" borderId="123" xfId="24" applyFont="1" applyFill="1" applyBorder="1" applyAlignment="1">
      <alignment horizontal="left" vertical="top" wrapText="1"/>
    </xf>
    <xf numFmtId="0" fontId="129" fillId="31" borderId="126" xfId="24" applyFont="1" applyFill="1" applyBorder="1" applyAlignment="1">
      <alignment horizontal="left" vertical="top" wrapText="1"/>
    </xf>
    <xf numFmtId="0" fontId="129" fillId="31" borderId="132" xfId="24" applyFont="1" applyFill="1" applyBorder="1" applyAlignment="1">
      <alignment horizontal="left" vertical="top" wrapText="1"/>
    </xf>
    <xf numFmtId="0" fontId="129" fillId="31" borderId="129" xfId="24" applyFont="1" applyFill="1" applyBorder="1" applyAlignment="1">
      <alignment horizontal="left" vertical="top" wrapText="1"/>
    </xf>
    <xf numFmtId="0" fontId="129" fillId="0" borderId="122" xfId="24" applyFont="1" applyBorder="1" applyAlignment="1">
      <alignment horizontal="center" wrapText="1"/>
    </xf>
    <xf numFmtId="0" fontId="129" fillId="0" borderId="139" xfId="24" applyFont="1" applyBorder="1" applyAlignment="1">
      <alignment horizontal="center" wrapText="1"/>
    </xf>
    <xf numFmtId="169" fontId="1" fillId="32" borderId="141" xfId="25" applyNumberFormat="1" applyBorder="1" applyAlignment="1">
      <alignment horizontal="right" vertical="top"/>
    </xf>
    <xf numFmtId="169" fontId="1" fillId="32" borderId="142" xfId="25" applyNumberFormat="1" applyBorder="1" applyAlignment="1">
      <alignment horizontal="right" vertical="top"/>
    </xf>
    <xf numFmtId="169" fontId="1" fillId="32" borderId="143" xfId="25" applyNumberFormat="1" applyBorder="1" applyAlignment="1">
      <alignment horizontal="right" vertical="top"/>
    </xf>
    <xf numFmtId="0" fontId="1" fillId="32" borderId="144" xfId="25" applyBorder="1" applyAlignment="1">
      <alignment horizontal="left" vertical="top" wrapText="1"/>
    </xf>
    <xf numFmtId="165" fontId="0" fillId="0" borderId="0" xfId="0" applyNumberFormat="1" applyAlignment="1">
      <alignment horizontal="left" indent="5"/>
    </xf>
    <xf numFmtId="0" fontId="5" fillId="0" borderId="115" xfId="0" applyFont="1" applyBorder="1" applyAlignment="1">
      <alignment horizontal="right"/>
    </xf>
    <xf numFmtId="0" fontId="8" fillId="0" borderId="0" xfId="0" applyFont="1"/>
    <xf numFmtId="0" fontId="0" fillId="0" borderId="145" xfId="0" applyBorder="1"/>
    <xf numFmtId="0" fontId="0" fillId="0" borderId="146" xfId="0" applyBorder="1"/>
    <xf numFmtId="0" fontId="0" fillId="0" borderId="14" xfId="0" applyBorder="1" applyAlignment="1">
      <alignment horizontal="left" wrapText="1"/>
    </xf>
    <xf numFmtId="0" fontId="65" fillId="0" borderId="0" xfId="0" applyFont="1" applyAlignment="1">
      <alignment horizontal="center" vertical="center"/>
    </xf>
    <xf numFmtId="0" fontId="0" fillId="0" borderId="14" xfId="0" quotePrefix="1" applyBorder="1" applyAlignment="1">
      <alignment horizontal="left" vertical="center" wrapText="1"/>
    </xf>
    <xf numFmtId="0" fontId="0" fillId="0" borderId="0" xfId="0" quotePrefix="1" applyAlignment="1">
      <alignment horizontal="left" vertical="top" wrapText="1"/>
    </xf>
    <xf numFmtId="0" fontId="0" fillId="0" borderId="0" xfId="0" applyAlignment="1">
      <alignment horizontal="left" vertical="center" wrapText="1"/>
    </xf>
    <xf numFmtId="0" fontId="105" fillId="0" borderId="0" xfId="0" applyFont="1" applyAlignment="1">
      <alignment horizontal="center"/>
    </xf>
    <xf numFmtId="0" fontId="133" fillId="0" borderId="0" xfId="0" applyFont="1" applyAlignment="1">
      <alignment vertical="top" wrapText="1"/>
    </xf>
    <xf numFmtId="0" fontId="137" fillId="0" borderId="0" xfId="0" applyFont="1" applyAlignment="1">
      <alignment horizontal="center"/>
    </xf>
    <xf numFmtId="0" fontId="0" fillId="33" borderId="0" xfId="0" applyFill="1"/>
    <xf numFmtId="0" fontId="9" fillId="26" borderId="83" xfId="8" applyFill="1" applyBorder="1" applyAlignment="1">
      <alignment horizontal="center" vertical="center" wrapText="1" readingOrder="1"/>
    </xf>
    <xf numFmtId="0" fontId="9" fillId="26" borderId="84" xfId="8" applyFill="1" applyBorder="1" applyAlignment="1">
      <alignment horizontal="center" vertical="center" wrapText="1" readingOrder="1"/>
    </xf>
    <xf numFmtId="0" fontId="9" fillId="27" borderId="83" xfId="8" applyFill="1" applyBorder="1" applyAlignment="1">
      <alignment horizontal="center" vertical="center" wrapText="1" readingOrder="1"/>
    </xf>
    <xf numFmtId="0" fontId="9" fillId="27" borderId="84" xfId="8" applyFill="1" applyBorder="1" applyAlignment="1">
      <alignment horizontal="center" vertical="center" wrapText="1" readingOrder="1"/>
    </xf>
    <xf numFmtId="0" fontId="95" fillId="30" borderId="85" xfId="0" applyFont="1" applyFill="1" applyBorder="1" applyAlignment="1">
      <alignment horizontal="center" vertical="center" wrapText="1" readingOrder="1"/>
    </xf>
    <xf numFmtId="0" fontId="95" fillId="30" borderId="87" xfId="0" applyFont="1" applyFill="1" applyBorder="1" applyAlignment="1">
      <alignment horizontal="center" vertical="center" wrapText="1" readingOrder="1"/>
    </xf>
    <xf numFmtId="0" fontId="95" fillId="30" borderId="86" xfId="0" applyFont="1" applyFill="1" applyBorder="1" applyAlignment="1">
      <alignment horizontal="center" vertical="center" wrapText="1" readingOrder="1"/>
    </xf>
    <xf numFmtId="0" fontId="95" fillId="30" borderId="102" xfId="0" applyFont="1" applyFill="1" applyBorder="1" applyAlignment="1">
      <alignment horizontal="center" vertical="center" wrapText="1" readingOrder="1"/>
    </xf>
    <xf numFmtId="0" fontId="95" fillId="30" borderId="105" xfId="0" applyFont="1" applyFill="1" applyBorder="1" applyAlignment="1">
      <alignment horizontal="center" vertical="center" wrapText="1" readingOrder="1"/>
    </xf>
    <xf numFmtId="0" fontId="95" fillId="29" borderId="102" xfId="0" applyFont="1" applyFill="1" applyBorder="1" applyAlignment="1">
      <alignment horizontal="center" vertical="center" wrapText="1" readingOrder="1"/>
    </xf>
    <xf numFmtId="0" fontId="95" fillId="29" borderId="105" xfId="0" applyFont="1" applyFill="1" applyBorder="1" applyAlignment="1">
      <alignment horizontal="center" vertical="center" wrapText="1" readingOrder="1"/>
    </xf>
    <xf numFmtId="0" fontId="95" fillId="30" borderId="101" xfId="0" applyFont="1" applyFill="1" applyBorder="1" applyAlignment="1">
      <alignment horizontal="center" vertical="center" wrapText="1" readingOrder="1"/>
    </xf>
    <xf numFmtId="0" fontId="95" fillId="30" borderId="106" xfId="0" applyFont="1" applyFill="1" applyBorder="1" applyAlignment="1">
      <alignment horizontal="center" vertical="center" wrapText="1" readingOrder="1"/>
    </xf>
    <xf numFmtId="0" fontId="100" fillId="0" borderId="5" xfId="8" applyFont="1" applyBorder="1" applyAlignment="1">
      <alignment horizontal="center" vertical="center" wrapText="1"/>
    </xf>
    <xf numFmtId="0" fontId="100" fillId="0" borderId="11" xfId="8" applyFont="1" applyBorder="1" applyAlignment="1">
      <alignment horizontal="center" vertical="center" wrapText="1"/>
    </xf>
    <xf numFmtId="0" fontId="100" fillId="0" borderId="6" xfId="8" applyFont="1" applyBorder="1" applyAlignment="1">
      <alignment horizontal="center" vertical="center" wrapText="1"/>
    </xf>
    <xf numFmtId="0" fontId="9" fillId="0" borderId="9" xfId="8" applyBorder="1" applyAlignment="1">
      <alignment horizontal="center" vertical="center" wrapText="1"/>
    </xf>
    <xf numFmtId="0" fontId="9" fillId="0" borderId="12" xfId="8" applyBorder="1" applyAlignment="1">
      <alignment horizontal="center" vertical="center" wrapText="1"/>
    </xf>
    <xf numFmtId="0" fontId="9" fillId="0" borderId="10" xfId="8" applyBorder="1" applyAlignment="1">
      <alignment horizontal="center" vertical="center" wrapText="1"/>
    </xf>
    <xf numFmtId="0" fontId="58" fillId="0" borderId="0" xfId="8" applyFont="1" applyAlignment="1">
      <alignment horizontal="center"/>
    </xf>
    <xf numFmtId="0" fontId="22" fillId="0" borderId="80" xfId="0" applyFont="1" applyBorder="1" applyAlignment="1">
      <alignment horizontal="center"/>
    </xf>
    <xf numFmtId="0" fontId="9" fillId="0" borderId="66" xfId="8" applyBorder="1" applyAlignment="1">
      <alignment horizontal="center" vertical="center" wrapText="1"/>
    </xf>
    <xf numFmtId="0" fontId="9" fillId="0" borderId="72" xfId="8" applyBorder="1" applyAlignment="1">
      <alignment horizontal="center" vertical="center" wrapText="1"/>
    </xf>
    <xf numFmtId="0" fontId="9" fillId="0" borderId="52" xfId="8" applyBorder="1" applyAlignment="1">
      <alignment horizontal="center" vertical="center" wrapText="1"/>
    </xf>
    <xf numFmtId="0" fontId="9" fillId="0" borderId="21" xfId="8" applyBorder="1" applyAlignment="1">
      <alignment horizontal="center" vertical="center" wrapText="1"/>
    </xf>
    <xf numFmtId="0" fontId="9" fillId="0" borderId="53" xfId="8" applyBorder="1" applyAlignment="1">
      <alignment horizontal="center" vertical="center" wrapText="1"/>
    </xf>
    <xf numFmtId="0" fontId="93" fillId="29" borderId="96" xfId="0" applyFont="1" applyFill="1" applyBorder="1" applyAlignment="1">
      <alignment horizontal="center" vertical="center" wrapText="1" readingOrder="1"/>
    </xf>
    <xf numFmtId="0" fontId="93" fillId="29" borderId="97" xfId="0" applyFont="1" applyFill="1" applyBorder="1" applyAlignment="1">
      <alignment horizontal="center" vertical="center" wrapText="1" readingOrder="1"/>
    </xf>
    <xf numFmtId="0" fontId="93" fillId="29" borderId="98" xfId="0" applyFont="1" applyFill="1" applyBorder="1" applyAlignment="1">
      <alignment horizontal="center" vertical="center" wrapText="1" readingOrder="1"/>
    </xf>
    <xf numFmtId="0" fontId="93" fillId="30" borderId="96" xfId="0" applyFont="1" applyFill="1" applyBorder="1" applyAlignment="1">
      <alignment horizontal="center" vertical="center" wrapText="1" readingOrder="1"/>
    </xf>
    <xf numFmtId="0" fontId="93" fillId="30" borderId="97" xfId="0" applyFont="1" applyFill="1" applyBorder="1" applyAlignment="1">
      <alignment horizontal="center" vertical="center" wrapText="1" readingOrder="1"/>
    </xf>
    <xf numFmtId="0" fontId="93" fillId="30" borderId="98" xfId="0" applyFont="1" applyFill="1" applyBorder="1" applyAlignment="1">
      <alignment horizontal="center" vertical="center" wrapText="1" readingOrder="1"/>
    </xf>
    <xf numFmtId="0" fontId="95" fillId="29" borderId="101" xfId="0" applyFont="1" applyFill="1" applyBorder="1" applyAlignment="1">
      <alignment horizontal="center" vertical="center" wrapText="1" readingOrder="1"/>
    </xf>
    <xf numFmtId="0" fontId="95" fillId="29" borderId="103" xfId="0" applyFont="1" applyFill="1" applyBorder="1" applyAlignment="1">
      <alignment horizontal="center" vertical="center" wrapText="1" readingOrder="1"/>
    </xf>
    <xf numFmtId="0" fontId="95" fillId="29" borderId="106" xfId="0" applyFont="1" applyFill="1" applyBorder="1" applyAlignment="1">
      <alignment horizontal="center" vertical="center" wrapText="1" readingOrder="1"/>
    </xf>
    <xf numFmtId="0" fontId="95" fillId="29" borderId="85" xfId="0" applyFont="1" applyFill="1" applyBorder="1" applyAlignment="1">
      <alignment horizontal="center" vertical="center" wrapText="1" readingOrder="1"/>
    </xf>
    <xf numFmtId="0" fontId="95" fillId="29" borderId="87" xfId="0" applyFont="1" applyFill="1" applyBorder="1" applyAlignment="1">
      <alignment horizontal="center" vertical="center" wrapText="1" readingOrder="1"/>
    </xf>
    <xf numFmtId="0" fontId="95" fillId="29" borderId="86" xfId="0" applyFont="1" applyFill="1" applyBorder="1" applyAlignment="1">
      <alignment horizontal="center" vertical="center" wrapText="1" readingOrder="1"/>
    </xf>
    <xf numFmtId="0" fontId="95" fillId="29" borderId="104" xfId="0" applyFont="1" applyFill="1" applyBorder="1" applyAlignment="1">
      <alignment horizontal="center" vertical="center" wrapText="1" readingOrder="1"/>
    </xf>
    <xf numFmtId="0" fontId="95" fillId="30" borderId="103" xfId="0" applyFont="1" applyFill="1" applyBorder="1" applyAlignment="1">
      <alignment horizontal="center" vertical="center" wrapText="1" readingOrder="1"/>
    </xf>
    <xf numFmtId="0" fontId="94" fillId="0" borderId="110" xfId="0" applyFont="1" applyBorder="1" applyAlignment="1">
      <alignment horizontal="center" vertical="top" wrapText="1"/>
    </xf>
    <xf numFmtId="0" fontId="94" fillId="0" borderId="94" xfId="0" applyFont="1" applyBorder="1" applyAlignment="1">
      <alignment horizontal="center" vertical="top" wrapText="1"/>
    </xf>
    <xf numFmtId="0" fontId="94" fillId="0" borderId="111" xfId="0" applyFont="1" applyBorder="1" applyAlignment="1">
      <alignment horizontal="center" vertical="top" wrapText="1"/>
    </xf>
    <xf numFmtId="0" fontId="94" fillId="0" borderId="95" xfId="0" applyFont="1" applyBorder="1" applyAlignment="1">
      <alignment horizontal="center" vertical="top" wrapText="1"/>
    </xf>
    <xf numFmtId="0" fontId="77" fillId="0" borderId="0" xfId="0" applyFont="1" applyAlignment="1">
      <alignment horizontal="center" wrapText="1"/>
    </xf>
    <xf numFmtId="0" fontId="22" fillId="0" borderId="0" xfId="0" applyFont="1" applyAlignment="1">
      <alignment horizontal="center" vertical="center"/>
    </xf>
    <xf numFmtId="0" fontId="5" fillId="7" borderId="26" xfId="6" applyFont="1" applyBorder="1" applyAlignment="1">
      <alignment horizontal="center" vertical="center"/>
    </xf>
    <xf numFmtId="0" fontId="5" fillId="7" borderId="28" xfId="6" applyFont="1" applyBorder="1" applyAlignment="1">
      <alignment horizontal="center" vertical="center"/>
    </xf>
    <xf numFmtId="0" fontId="66" fillId="5" borderId="65" xfId="4" applyFont="1" applyBorder="1" applyAlignment="1">
      <alignment horizontal="center" vertical="center"/>
    </xf>
    <xf numFmtId="0" fontId="66" fillId="5" borderId="55" xfId="4" applyFont="1" applyBorder="1" applyAlignment="1">
      <alignment horizontal="center" vertical="center"/>
    </xf>
    <xf numFmtId="0" fontId="5" fillId="7" borderId="66" xfId="6" applyFont="1" applyBorder="1" applyAlignment="1">
      <alignment horizontal="center" vertical="center"/>
    </xf>
    <xf numFmtId="0" fontId="5" fillId="7" borderId="36" xfId="6" applyFont="1" applyBorder="1" applyAlignment="1">
      <alignment horizontal="center" vertical="center"/>
    </xf>
    <xf numFmtId="0" fontId="58" fillId="0" borderId="0" xfId="8" applyFont="1" applyBorder="1" applyAlignment="1">
      <alignment horizontal="center" vertical="center"/>
    </xf>
    <xf numFmtId="0" fontId="79" fillId="0" borderId="0" xfId="8" applyFont="1" applyBorder="1" applyAlignment="1">
      <alignment horizontal="center" vertical="center" wrapText="1"/>
    </xf>
    <xf numFmtId="0" fontId="59" fillId="0" borderId="0" xfId="8" applyFont="1" applyBorder="1" applyAlignment="1">
      <alignment horizontal="center" vertical="center"/>
    </xf>
    <xf numFmtId="0" fontId="1" fillId="8" borderId="68" xfId="7" applyBorder="1" applyAlignment="1">
      <alignment horizontal="center" vertical="center" wrapText="1"/>
    </xf>
    <xf numFmtId="0" fontId="1" fillId="8" borderId="69" xfId="7" applyBorder="1" applyAlignment="1">
      <alignment horizontal="center" vertical="center" wrapText="1"/>
    </xf>
    <xf numFmtId="0" fontId="9" fillId="8" borderId="68" xfId="8" applyFill="1" applyBorder="1" applyAlignment="1">
      <alignment horizontal="center" vertical="center" wrapText="1"/>
    </xf>
    <xf numFmtId="0" fontId="9" fillId="8" borderId="69" xfId="8" applyFill="1" applyBorder="1" applyAlignment="1">
      <alignment horizontal="center" vertical="center" wrapText="1"/>
    </xf>
    <xf numFmtId="0" fontId="9" fillId="8" borderId="37" xfId="8" applyFill="1" applyBorder="1" applyAlignment="1">
      <alignment horizontal="center" vertical="center" wrapText="1"/>
    </xf>
    <xf numFmtId="0" fontId="9" fillId="8" borderId="36" xfId="8" applyFill="1" applyBorder="1" applyAlignment="1">
      <alignment horizontal="center" vertical="center" wrapText="1"/>
    </xf>
    <xf numFmtId="0" fontId="59" fillId="0" borderId="0" xfId="8" applyFont="1" applyFill="1" applyBorder="1" applyAlignment="1">
      <alignment horizontal="center" vertical="center"/>
    </xf>
    <xf numFmtId="0" fontId="85" fillId="0" borderId="66" xfId="0" applyFont="1" applyBorder="1" applyAlignment="1">
      <alignment horizontal="center" vertical="center" wrapText="1"/>
    </xf>
    <xf numFmtId="0" fontId="85" fillId="0" borderId="72" xfId="0" applyFont="1" applyBorder="1" applyAlignment="1">
      <alignment horizontal="center" vertical="center" wrapText="1"/>
    </xf>
    <xf numFmtId="0" fontId="0" fillId="0" borderId="0" xfId="0" applyAlignment="1">
      <alignment horizontal="left" vertical="top" wrapText="1"/>
    </xf>
    <xf numFmtId="0" fontId="0" fillId="0" borderId="0" xfId="0" applyAlignment="1">
      <alignment horizontal="left" vertical="top"/>
    </xf>
    <xf numFmtId="0" fontId="22" fillId="0" borderId="0" xfId="0" applyFont="1" applyAlignment="1">
      <alignment horizontal="center"/>
    </xf>
    <xf numFmtId="0" fontId="92" fillId="0" borderId="0" xfId="0" applyFont="1" applyAlignment="1">
      <alignment horizontal="left" vertical="center" wrapText="1"/>
    </xf>
    <xf numFmtId="0" fontId="92" fillId="0" borderId="0" xfId="0" applyFont="1" applyAlignment="1">
      <alignment horizontal="left" vertical="center"/>
    </xf>
    <xf numFmtId="0" fontId="84" fillId="24" borderId="88" xfId="0" applyFont="1" applyFill="1" applyBorder="1" applyAlignment="1">
      <alignment horizontal="center" vertical="center" wrapText="1"/>
    </xf>
    <xf numFmtId="0" fontId="84" fillId="24" borderId="90" xfId="0" applyFont="1" applyFill="1" applyBorder="1" applyAlignment="1">
      <alignment horizontal="center" vertical="center" wrapText="1"/>
    </xf>
    <xf numFmtId="0" fontId="91" fillId="23" borderId="93" xfId="0" applyFont="1" applyFill="1" applyBorder="1" applyAlignment="1">
      <alignment horizontal="center" vertical="center" wrapText="1"/>
    </xf>
    <xf numFmtId="0" fontId="91" fillId="23" borderId="91" xfId="0" applyFont="1" applyFill="1" applyBorder="1" applyAlignment="1">
      <alignment horizontal="center" vertical="center" wrapText="1"/>
    </xf>
    <xf numFmtId="0" fontId="91" fillId="23" borderId="0" xfId="0" applyFont="1" applyFill="1" applyAlignment="1">
      <alignment horizontal="center" vertical="center" wrapText="1"/>
    </xf>
    <xf numFmtId="0" fontId="84" fillId="24" borderId="92" xfId="0" applyFont="1" applyFill="1" applyBorder="1" applyAlignment="1">
      <alignment horizontal="center" vertical="center" wrapText="1"/>
    </xf>
    <xf numFmtId="0" fontId="84" fillId="25" borderId="88" xfId="0" applyFont="1" applyFill="1" applyBorder="1" applyAlignment="1">
      <alignment horizontal="center" vertical="center" wrapText="1"/>
    </xf>
    <xf numFmtId="0" fontId="84" fillId="25" borderId="90" xfId="0" applyFont="1" applyFill="1" applyBorder="1" applyAlignment="1">
      <alignment horizontal="center" vertical="center" wrapText="1"/>
    </xf>
    <xf numFmtId="0" fontId="0" fillId="0" borderId="64" xfId="0" applyBorder="1" applyAlignment="1">
      <alignment horizontal="center" vertical="center"/>
    </xf>
    <xf numFmtId="0" fontId="0" fillId="0" borderId="0" xfId="0" applyAlignment="1">
      <alignment horizontal="center" vertical="center"/>
    </xf>
    <xf numFmtId="0" fontId="0" fillId="0" borderId="63" xfId="0" applyBorder="1" applyAlignment="1">
      <alignment horizontal="center" vertical="center"/>
    </xf>
    <xf numFmtId="0" fontId="133" fillId="0" borderId="24" xfId="0" applyFont="1" applyBorder="1" applyAlignment="1">
      <alignment horizontal="center" vertical="center" wrapText="1"/>
    </xf>
    <xf numFmtId="0" fontId="133" fillId="0" borderId="64" xfId="0" applyFont="1" applyBorder="1" applyAlignment="1">
      <alignment horizontal="center" vertical="center" wrapText="1"/>
    </xf>
    <xf numFmtId="0" fontId="133" fillId="0" borderId="25" xfId="0" applyFont="1" applyBorder="1" applyAlignment="1">
      <alignment horizontal="center" vertical="center" wrapText="1"/>
    </xf>
    <xf numFmtId="0" fontId="133" fillId="0" borderId="112" xfId="0" applyFont="1" applyBorder="1" applyAlignment="1">
      <alignment horizontal="center" vertical="center" wrapText="1"/>
    </xf>
    <xf numFmtId="0" fontId="133" fillId="0" borderId="0" xfId="0" applyFont="1" applyAlignment="1">
      <alignment horizontal="center" vertical="center" wrapText="1"/>
    </xf>
    <xf numFmtId="0" fontId="133" fillId="0" borderId="113" xfId="0" applyFont="1" applyBorder="1" applyAlignment="1">
      <alignment horizontal="center" vertical="center" wrapText="1"/>
    </xf>
    <xf numFmtId="0" fontId="133" fillId="0" borderId="22" xfId="0" applyFont="1" applyBorder="1" applyAlignment="1">
      <alignment horizontal="center" vertical="center" wrapText="1"/>
    </xf>
    <xf numFmtId="0" fontId="133" fillId="0" borderId="63" xfId="0" applyFont="1" applyBorder="1" applyAlignment="1">
      <alignment horizontal="center" vertical="center" wrapText="1"/>
    </xf>
    <xf numFmtId="0" fontId="133" fillId="0" borderId="23" xfId="0" applyFont="1" applyBorder="1" applyAlignment="1">
      <alignment horizontal="center" vertical="center" wrapText="1"/>
    </xf>
    <xf numFmtId="0" fontId="0" fillId="0" borderId="0" xfId="0" applyAlignment="1">
      <alignment horizontal="center" wrapText="1"/>
    </xf>
    <xf numFmtId="0" fontId="134" fillId="0" borderId="0" xfId="8" applyFont="1" applyAlignment="1">
      <alignment horizontal="center"/>
    </xf>
    <xf numFmtId="0" fontId="65" fillId="0" borderId="0" xfId="0" applyFont="1" applyAlignment="1">
      <alignment horizontal="center" vertical="center"/>
    </xf>
    <xf numFmtId="0" fontId="0" fillId="0" borderId="0" xfId="0" quotePrefix="1" applyAlignment="1">
      <alignment horizontal="left" vertical="center" wrapText="1"/>
    </xf>
    <xf numFmtId="0" fontId="87" fillId="24" borderId="93" xfId="0" applyFont="1" applyFill="1" applyBorder="1" applyAlignment="1">
      <alignment horizontal="center" vertical="center" wrapText="1"/>
    </xf>
    <xf numFmtId="0" fontId="87" fillId="24" borderId="91" xfId="0" applyFont="1" applyFill="1" applyBorder="1" applyAlignment="1">
      <alignment horizontal="center" vertical="center" wrapText="1"/>
    </xf>
    <xf numFmtId="0" fontId="87" fillId="25" borderId="93" xfId="0" applyFont="1" applyFill="1" applyBorder="1" applyAlignment="1">
      <alignment horizontal="center" vertical="center" wrapText="1"/>
    </xf>
    <xf numFmtId="0" fontId="87" fillId="25" borderId="91" xfId="0" applyFont="1" applyFill="1" applyBorder="1" applyAlignment="1">
      <alignment horizontal="center" vertical="center" wrapText="1"/>
    </xf>
    <xf numFmtId="0" fontId="87" fillId="24" borderId="0" xfId="0" applyFont="1" applyFill="1" applyAlignment="1">
      <alignment horizontal="center" vertical="center" wrapText="1"/>
    </xf>
    <xf numFmtId="0" fontId="87" fillId="25" borderId="0" xfId="0" applyFont="1" applyFill="1" applyAlignment="1">
      <alignment horizontal="center" vertical="center" wrapText="1"/>
    </xf>
    <xf numFmtId="0" fontId="85" fillId="0" borderId="52" xfId="0" applyFont="1" applyBorder="1" applyAlignment="1">
      <alignment horizontal="center" vertical="center" wrapText="1"/>
    </xf>
    <xf numFmtId="0" fontId="85" fillId="0" borderId="21" xfId="0" applyFont="1" applyBorder="1" applyAlignment="1">
      <alignment horizontal="center" vertical="center" wrapText="1"/>
    </xf>
    <xf numFmtId="0" fontId="85" fillId="0" borderId="53" xfId="0" applyFont="1" applyBorder="1" applyAlignment="1">
      <alignment horizontal="center" vertical="center" wrapText="1"/>
    </xf>
    <xf numFmtId="0" fontId="86" fillId="0" borderId="66" xfId="0" applyFont="1" applyBorder="1" applyAlignment="1">
      <alignment horizontal="center" vertical="center" wrapText="1"/>
    </xf>
    <xf numFmtId="0" fontId="86" fillId="0" borderId="72" xfId="0" applyFont="1" applyBorder="1" applyAlignment="1">
      <alignment horizontal="center" vertical="center" wrapText="1"/>
    </xf>
    <xf numFmtId="0" fontId="138" fillId="0" borderId="0" xfId="0" applyFont="1" applyAlignment="1">
      <alignment horizontal="center" vertical="center" textRotation="90" wrapText="1"/>
    </xf>
    <xf numFmtId="0" fontId="4" fillId="0" borderId="0" xfId="0" applyFont="1" applyAlignment="1">
      <alignment horizontal="left" vertical="top" wrapText="1"/>
    </xf>
    <xf numFmtId="0" fontId="77" fillId="0" borderId="0" xfId="0" applyFont="1" applyAlignment="1">
      <alignment horizontal="center" vertical="center"/>
    </xf>
    <xf numFmtId="0" fontId="77" fillId="0" borderId="63" xfId="0" applyFont="1" applyBorder="1" applyAlignment="1">
      <alignment horizontal="center" vertical="center"/>
    </xf>
    <xf numFmtId="0" fontId="135" fillId="0" borderId="0" xfId="0" applyFont="1" applyAlignment="1">
      <alignment horizontal="center" vertical="center"/>
    </xf>
    <xf numFmtId="0" fontId="101" fillId="0" borderId="0" xfId="0" applyFont="1" applyAlignment="1">
      <alignment horizontal="center" vertical="center"/>
    </xf>
    <xf numFmtId="0" fontId="102" fillId="0" borderId="63" xfId="0" applyFont="1" applyBorder="1" applyAlignment="1">
      <alignment horizontal="center"/>
    </xf>
    <xf numFmtId="0" fontId="9" fillId="0" borderId="0" xfId="8" applyAlignment="1">
      <alignment horizontal="center"/>
    </xf>
    <xf numFmtId="0" fontId="0" fillId="0" borderId="11" xfId="0" applyBorder="1" applyAlignment="1">
      <alignment horizontal="left" vertical="top" wrapText="1"/>
    </xf>
    <xf numFmtId="0" fontId="0" fillId="0" borderId="6" xfId="0" applyBorder="1" applyAlignment="1">
      <alignment horizontal="left" vertical="top" wrapText="1"/>
    </xf>
    <xf numFmtId="0" fontId="0" fillId="0" borderId="8" xfId="0" applyBorder="1" applyAlignment="1">
      <alignment horizontal="left" vertical="top" wrapText="1"/>
    </xf>
    <xf numFmtId="0" fontId="0" fillId="0" borderId="12" xfId="0" applyBorder="1" applyAlignment="1">
      <alignment horizontal="left" vertical="top" wrapText="1"/>
    </xf>
    <xf numFmtId="0" fontId="0" fillId="0" borderId="10" xfId="0" applyBorder="1" applyAlignment="1">
      <alignment horizontal="left" vertical="top" wrapText="1"/>
    </xf>
    <xf numFmtId="0" fontId="5" fillId="0" borderId="0" xfId="0" applyFont="1" applyAlignment="1">
      <alignment horizontal="center"/>
    </xf>
    <xf numFmtId="0" fontId="0" fillId="0" borderId="24" xfId="0" applyBorder="1" applyAlignment="1">
      <alignment horizontal="center"/>
    </xf>
    <xf numFmtId="0" fontId="0" fillId="0" borderId="64" xfId="0" applyBorder="1" applyAlignment="1">
      <alignment horizontal="center"/>
    </xf>
    <xf numFmtId="0" fontId="0" fillId="0" borderId="25" xfId="0" applyBorder="1" applyAlignment="1">
      <alignment horizontal="center"/>
    </xf>
    <xf numFmtId="0" fontId="0" fillId="0" borderId="24" xfId="0" applyBorder="1" applyAlignment="1">
      <alignment horizontal="left" wrapText="1"/>
    </xf>
    <xf numFmtId="0" fontId="0" fillId="0" borderId="64" xfId="0" applyBorder="1" applyAlignment="1">
      <alignment horizontal="left" wrapText="1"/>
    </xf>
    <xf numFmtId="0" fontId="0" fillId="0" borderId="25" xfId="0" applyBorder="1" applyAlignment="1">
      <alignment horizontal="left" wrapText="1"/>
    </xf>
    <xf numFmtId="0" fontId="0" fillId="0" borderId="112" xfId="0" applyBorder="1" applyAlignment="1">
      <alignment horizontal="left" wrapText="1"/>
    </xf>
    <xf numFmtId="0" fontId="0" fillId="0" borderId="0" xfId="0" applyAlignment="1">
      <alignment horizontal="left" wrapText="1"/>
    </xf>
    <xf numFmtId="0" fontId="0" fillId="0" borderId="113" xfId="0" applyBorder="1" applyAlignment="1">
      <alignment horizontal="left" wrapText="1"/>
    </xf>
    <xf numFmtId="0" fontId="0" fillId="0" borderId="22" xfId="0" applyBorder="1" applyAlignment="1">
      <alignment horizontal="left" wrapText="1"/>
    </xf>
    <xf numFmtId="0" fontId="0" fillId="0" borderId="63" xfId="0" applyBorder="1" applyAlignment="1">
      <alignment horizontal="left" wrapText="1"/>
    </xf>
    <xf numFmtId="0" fontId="0" fillId="0" borderId="23" xfId="0" applyBorder="1" applyAlignment="1">
      <alignment horizontal="left" wrapText="1"/>
    </xf>
    <xf numFmtId="0" fontId="0" fillId="0" borderId="64" xfId="0" applyBorder="1" applyAlignment="1">
      <alignment horizontal="left"/>
    </xf>
    <xf numFmtId="0" fontId="0" fillId="0" borderId="25" xfId="0" applyBorder="1" applyAlignment="1">
      <alignment horizontal="left"/>
    </xf>
    <xf numFmtId="0" fontId="0" fillId="0" borderId="112" xfId="0" applyBorder="1" applyAlignment="1">
      <alignment horizontal="left"/>
    </xf>
    <xf numFmtId="0" fontId="0" fillId="0" borderId="0" xfId="0" applyAlignment="1">
      <alignment horizontal="left"/>
    </xf>
    <xf numFmtId="0" fontId="0" fillId="0" borderId="113" xfId="0" applyBorder="1" applyAlignment="1">
      <alignment horizontal="left"/>
    </xf>
    <xf numFmtId="0" fontId="0" fillId="0" borderId="22" xfId="0" applyBorder="1" applyAlignment="1">
      <alignment horizontal="left"/>
    </xf>
    <xf numFmtId="0" fontId="0" fillId="0" borderId="63" xfId="0" applyBorder="1" applyAlignment="1">
      <alignment horizontal="left"/>
    </xf>
    <xf numFmtId="0" fontId="0" fillId="0" borderId="23" xfId="0" applyBorder="1" applyAlignment="1">
      <alignment horizontal="left"/>
    </xf>
    <xf numFmtId="0" fontId="30" fillId="0" borderId="5" xfId="0" applyFont="1" applyBorder="1" applyAlignment="1">
      <alignment horizontal="center" wrapText="1"/>
    </xf>
    <xf numFmtId="0" fontId="30" fillId="0" borderId="11" xfId="0" applyFont="1" applyBorder="1" applyAlignment="1">
      <alignment horizontal="center" wrapText="1"/>
    </xf>
    <xf numFmtId="0" fontId="30" fillId="0" borderId="6" xfId="0" applyFont="1" applyBorder="1" applyAlignment="1">
      <alignment horizontal="center" wrapText="1"/>
    </xf>
    <xf numFmtId="0" fontId="30" fillId="0" borderId="9" xfId="0" applyFont="1" applyBorder="1" applyAlignment="1">
      <alignment horizontal="center" wrapText="1"/>
    </xf>
    <xf numFmtId="0" fontId="30" fillId="0" borderId="12" xfId="0" applyFont="1" applyBorder="1" applyAlignment="1">
      <alignment horizontal="center" wrapText="1"/>
    </xf>
    <xf numFmtId="0" fontId="30" fillId="0" borderId="10" xfId="0" applyFont="1" applyBorder="1" applyAlignment="1">
      <alignment horizontal="center" wrapText="1"/>
    </xf>
    <xf numFmtId="0" fontId="8" fillId="0" borderId="0" xfId="0" applyFont="1" applyAlignment="1">
      <alignment horizontal="center"/>
    </xf>
    <xf numFmtId="0" fontId="99" fillId="0" borderId="24" xfId="0" applyFont="1" applyBorder="1" applyAlignment="1">
      <alignment horizontal="center" vertical="center" wrapText="1"/>
    </xf>
    <xf numFmtId="0" fontId="99" fillId="0" borderId="64" xfId="0" applyFont="1" applyBorder="1" applyAlignment="1">
      <alignment horizontal="center" vertical="center" wrapText="1"/>
    </xf>
    <xf numFmtId="0" fontId="99" fillId="0" borderId="25" xfId="0" applyFont="1" applyBorder="1" applyAlignment="1">
      <alignment horizontal="center" vertical="center" wrapText="1"/>
    </xf>
    <xf numFmtId="0" fontId="99" fillId="0" borderId="112" xfId="0" applyFont="1" applyBorder="1" applyAlignment="1">
      <alignment horizontal="center" vertical="center" wrapText="1"/>
    </xf>
    <xf numFmtId="0" fontId="99" fillId="0" borderId="0" xfId="0" applyFont="1" applyAlignment="1">
      <alignment horizontal="center" vertical="center" wrapText="1"/>
    </xf>
    <xf numFmtId="0" fontId="99" fillId="0" borderId="113" xfId="0" applyFont="1" applyBorder="1" applyAlignment="1">
      <alignment horizontal="center" vertical="center" wrapText="1"/>
    </xf>
    <xf numFmtId="0" fontId="99" fillId="0" borderId="22" xfId="0" applyFont="1" applyBorder="1" applyAlignment="1">
      <alignment horizontal="center" vertical="center" wrapText="1"/>
    </xf>
    <xf numFmtId="0" fontId="99" fillId="0" borderId="63" xfId="0" applyFont="1" applyBorder="1" applyAlignment="1">
      <alignment horizontal="center" vertical="center" wrapText="1"/>
    </xf>
    <xf numFmtId="0" fontId="99" fillId="0" borderId="23" xfId="0" applyFont="1" applyBorder="1" applyAlignment="1">
      <alignment horizontal="center" vertical="center" wrapText="1"/>
    </xf>
    <xf numFmtId="0" fontId="0" fillId="0" borderId="24" xfId="0" applyBorder="1" applyAlignment="1">
      <alignment horizontal="center" wrapText="1"/>
    </xf>
    <xf numFmtId="0" fontId="0" fillId="0" borderId="112" xfId="0" applyBorder="1" applyAlignment="1">
      <alignment horizontal="center"/>
    </xf>
    <xf numFmtId="0" fontId="0" fillId="0" borderId="0" xfId="0" applyAlignment="1">
      <alignment horizontal="center"/>
    </xf>
    <xf numFmtId="0" fontId="0" fillId="0" borderId="113" xfId="0" applyBorder="1" applyAlignment="1">
      <alignment horizontal="center"/>
    </xf>
    <xf numFmtId="0" fontId="0" fillId="0" borderId="22" xfId="0" applyBorder="1" applyAlignment="1">
      <alignment horizontal="center"/>
    </xf>
    <xf numFmtId="0" fontId="0" fillId="0" borderId="63" xfId="0" applyBorder="1" applyAlignment="1">
      <alignment horizontal="center"/>
    </xf>
    <xf numFmtId="0" fontId="0" fillId="0" borderId="23" xfId="0" applyBorder="1" applyAlignment="1">
      <alignment horizontal="center"/>
    </xf>
    <xf numFmtId="0" fontId="5" fillId="0" borderId="63" xfId="0" applyFont="1" applyBorder="1" applyAlignment="1">
      <alignment horizontal="center"/>
    </xf>
    <xf numFmtId="0" fontId="17" fillId="0" borderId="0" xfId="0" applyFont="1" applyAlignment="1">
      <alignment horizontal="center" wrapText="1"/>
    </xf>
    <xf numFmtId="0" fontId="28" fillId="0" borderId="113" xfId="0" applyFont="1" applyBorder="1" applyAlignment="1">
      <alignment horizontal="right" textRotation="90"/>
    </xf>
    <xf numFmtId="0" fontId="100" fillId="0" borderId="112" xfId="8" applyFont="1" applyBorder="1" applyAlignment="1">
      <alignment horizontal="center"/>
    </xf>
    <xf numFmtId="0" fontId="100" fillId="0" borderId="0" xfId="8" applyFont="1" applyBorder="1" applyAlignment="1">
      <alignment horizontal="center"/>
    </xf>
    <xf numFmtId="0" fontId="100" fillId="0" borderId="113" xfId="8" applyFont="1" applyBorder="1" applyAlignment="1">
      <alignment horizontal="center"/>
    </xf>
    <xf numFmtId="0" fontId="9" fillId="0" borderId="0" xfId="8"/>
    <xf numFmtId="0" fontId="9" fillId="0" borderId="64" xfId="8" applyBorder="1" applyAlignment="1">
      <alignment horizontal="center"/>
    </xf>
    <xf numFmtId="0" fontId="9" fillId="0" borderId="0" xfId="8" applyAlignment="1">
      <alignment horizontal="left"/>
    </xf>
    <xf numFmtId="0" fontId="102" fillId="0" borderId="0" xfId="0" applyFont="1"/>
    <xf numFmtId="0" fontId="70" fillId="0" borderId="0" xfId="0" applyFont="1" applyAlignment="1">
      <alignment horizontal="center"/>
    </xf>
    <xf numFmtId="0" fontId="0" fillId="0" borderId="24" xfId="0" applyBorder="1" applyAlignment="1">
      <alignment horizontal="center" vertical="center" wrapText="1"/>
    </xf>
    <xf numFmtId="0" fontId="0" fillId="0" borderId="25" xfId="0" applyBorder="1" applyAlignment="1">
      <alignment horizontal="center" vertical="center"/>
    </xf>
    <xf numFmtId="0" fontId="0" fillId="0" borderId="112" xfId="0" applyBorder="1" applyAlignment="1">
      <alignment horizontal="center" vertical="center"/>
    </xf>
    <xf numFmtId="0" fontId="0" fillId="0" borderId="113" xfId="0"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9" fillId="0" borderId="0" xfId="8" applyAlignment="1">
      <alignment horizontal="right"/>
    </xf>
    <xf numFmtId="0" fontId="0" fillId="0" borderId="64" xfId="0" applyBorder="1" applyAlignment="1">
      <alignment horizontal="center" vertical="center" wrapText="1"/>
    </xf>
    <xf numFmtId="0" fontId="0" fillId="0" borderId="25" xfId="0" applyBorder="1" applyAlignment="1">
      <alignment horizontal="center" vertical="center" wrapText="1"/>
    </xf>
    <xf numFmtId="0" fontId="0" fillId="0" borderId="112" xfId="0" applyBorder="1" applyAlignment="1">
      <alignment horizontal="center" vertical="center" wrapText="1"/>
    </xf>
    <xf numFmtId="0" fontId="0" fillId="0" borderId="0" xfId="0" applyAlignment="1">
      <alignment horizontal="center" vertical="center" wrapText="1"/>
    </xf>
    <xf numFmtId="0" fontId="0" fillId="0" borderId="113" xfId="0" applyBorder="1" applyAlignment="1">
      <alignment horizontal="center" vertical="center" wrapText="1"/>
    </xf>
    <xf numFmtId="0" fontId="0" fillId="0" borderId="22" xfId="0" applyBorder="1" applyAlignment="1">
      <alignment horizontal="center" vertical="center" wrapText="1"/>
    </xf>
    <xf numFmtId="0" fontId="0" fillId="0" borderId="63" xfId="0" applyBorder="1" applyAlignment="1">
      <alignment horizontal="center" vertical="center" wrapText="1"/>
    </xf>
    <xf numFmtId="0" fontId="0" fillId="0" borderId="23" xfId="0" applyBorder="1" applyAlignment="1">
      <alignment horizontal="center" vertical="center" wrapText="1"/>
    </xf>
    <xf numFmtId="0" fontId="17" fillId="0" borderId="0" xfId="0" applyFont="1" applyAlignment="1">
      <alignment horizontal="center"/>
    </xf>
    <xf numFmtId="0" fontId="0" fillId="0" borderId="112" xfId="0" quotePrefix="1" applyBorder="1" applyAlignment="1">
      <alignment horizontal="center"/>
    </xf>
    <xf numFmtId="0" fontId="0" fillId="0" borderId="11" xfId="0" applyBorder="1" applyAlignment="1">
      <alignment horizontal="left" wrapText="1"/>
    </xf>
    <xf numFmtId="0" fontId="0" fillId="0" borderId="6" xfId="0" applyBorder="1" applyAlignment="1">
      <alignment horizontal="left" wrapText="1"/>
    </xf>
    <xf numFmtId="0" fontId="0" fillId="0" borderId="8" xfId="0" applyBorder="1" applyAlignment="1">
      <alignment horizontal="left" wrapText="1"/>
    </xf>
    <xf numFmtId="0" fontId="0" fillId="0" borderId="12" xfId="0" applyBorder="1" applyAlignment="1">
      <alignment horizontal="left" wrapText="1"/>
    </xf>
    <xf numFmtId="0" fontId="0" fillId="0" borderId="10" xfId="0" applyBorder="1" applyAlignment="1">
      <alignment horizontal="left" wrapText="1"/>
    </xf>
    <xf numFmtId="0" fontId="28" fillId="0" borderId="0" xfId="0" applyFont="1" applyAlignment="1">
      <alignment horizontal="center" vertical="center" textRotation="90"/>
    </xf>
    <xf numFmtId="0" fontId="28" fillId="0" borderId="24" xfId="0" applyFont="1" applyBorder="1" applyAlignment="1">
      <alignment horizontal="center" vertical="center"/>
    </xf>
    <xf numFmtId="0" fontId="28" fillId="0" borderId="64" xfId="0" applyFont="1" applyBorder="1" applyAlignment="1">
      <alignment horizontal="center" vertical="center"/>
    </xf>
    <xf numFmtId="0" fontId="28" fillId="0" borderId="25" xfId="0" applyFont="1" applyBorder="1" applyAlignment="1">
      <alignment horizontal="center" vertical="center"/>
    </xf>
    <xf numFmtId="0" fontId="28" fillId="0" borderId="22" xfId="0" applyFont="1" applyBorder="1" applyAlignment="1">
      <alignment horizontal="center" vertical="center"/>
    </xf>
    <xf numFmtId="0" fontId="28" fillId="0" borderId="63" xfId="0" applyFont="1" applyBorder="1" applyAlignment="1">
      <alignment horizontal="center" vertical="center"/>
    </xf>
    <xf numFmtId="0" fontId="28" fillId="0" borderId="23" xfId="0" applyFont="1" applyBorder="1" applyAlignment="1">
      <alignment horizontal="center" vertical="center"/>
    </xf>
    <xf numFmtId="0" fontId="100" fillId="0" borderId="64" xfId="8" applyFont="1" applyBorder="1" applyAlignment="1">
      <alignment horizontal="center"/>
    </xf>
    <xf numFmtId="0" fontId="7" fillId="0" borderId="24" xfId="0" applyFont="1" applyBorder="1" applyAlignment="1">
      <alignment horizontal="left" vertical="top" wrapText="1"/>
    </xf>
    <xf numFmtId="0" fontId="7" fillId="0" borderId="64" xfId="0" applyFont="1" applyBorder="1" applyAlignment="1">
      <alignment horizontal="left" vertical="top" wrapText="1"/>
    </xf>
    <xf numFmtId="0" fontId="7" fillId="0" borderId="25" xfId="0" applyFont="1" applyBorder="1" applyAlignment="1">
      <alignment horizontal="left" vertical="top" wrapText="1"/>
    </xf>
    <xf numFmtId="0" fontId="7" fillId="0" borderId="112" xfId="0" applyFont="1" applyBorder="1" applyAlignment="1">
      <alignment horizontal="left" vertical="top" wrapText="1"/>
    </xf>
    <xf numFmtId="0" fontId="7" fillId="0" borderId="0" xfId="0" applyFont="1" applyAlignment="1">
      <alignment horizontal="left" vertical="top" wrapText="1"/>
    </xf>
    <xf numFmtId="0" fontId="7" fillId="0" borderId="113" xfId="0" applyFont="1" applyBorder="1" applyAlignment="1">
      <alignment horizontal="left" vertical="top" wrapText="1"/>
    </xf>
    <xf numFmtId="0" fontId="7" fillId="0" borderId="22" xfId="0" applyFont="1" applyBorder="1" applyAlignment="1">
      <alignment horizontal="left" vertical="top" wrapText="1"/>
    </xf>
    <xf numFmtId="0" fontId="7" fillId="0" borderId="63" xfId="0" applyFont="1" applyBorder="1" applyAlignment="1">
      <alignment horizontal="left" vertical="top" wrapText="1"/>
    </xf>
    <xf numFmtId="0" fontId="7" fillId="0" borderId="23" xfId="0" applyFont="1" applyBorder="1" applyAlignment="1">
      <alignment horizontal="left" vertical="top" wrapText="1"/>
    </xf>
    <xf numFmtId="0" fontId="23" fillId="0" borderId="24" xfId="0" applyFont="1" applyBorder="1" applyAlignment="1">
      <alignment horizontal="center" vertical="center"/>
    </xf>
    <xf numFmtId="0" fontId="5" fillId="0" borderId="64" xfId="0" applyFont="1" applyBorder="1" applyAlignment="1">
      <alignment horizontal="center" vertical="center"/>
    </xf>
    <xf numFmtId="0" fontId="5" fillId="0" borderId="25" xfId="0" applyFont="1" applyBorder="1" applyAlignment="1">
      <alignment horizontal="center" vertical="center"/>
    </xf>
    <xf numFmtId="0" fontId="5" fillId="0" borderId="112" xfId="0" applyFont="1" applyBorder="1" applyAlignment="1">
      <alignment horizontal="center" vertical="center"/>
    </xf>
    <xf numFmtId="0" fontId="5" fillId="0" borderId="0" xfId="0" applyFont="1" applyAlignment="1">
      <alignment horizontal="center" vertical="center"/>
    </xf>
    <xf numFmtId="0" fontId="5" fillId="0" borderId="113" xfId="0" applyFont="1" applyBorder="1" applyAlignment="1">
      <alignment horizontal="center" vertical="center"/>
    </xf>
    <xf numFmtId="0" fontId="17" fillId="0" borderId="0" xfId="0" quotePrefix="1" applyFont="1" applyAlignment="1">
      <alignment horizontal="center" wrapText="1"/>
    </xf>
    <xf numFmtId="0" fontId="5" fillId="0" borderId="5" xfId="0" applyFont="1" applyBorder="1" applyAlignment="1">
      <alignment horizontal="center" vertical="center" wrapText="1"/>
    </xf>
    <xf numFmtId="0" fontId="5" fillId="0" borderId="11" xfId="0" applyFont="1" applyBorder="1" applyAlignment="1">
      <alignment horizontal="center" vertical="center" wrapText="1"/>
    </xf>
    <xf numFmtId="0" fontId="5" fillId="0" borderId="6" xfId="0" applyFont="1" applyBorder="1" applyAlignment="1">
      <alignment horizontal="center" vertical="center" wrapText="1"/>
    </xf>
    <xf numFmtId="0" fontId="5" fillId="0" borderId="7" xfId="0" applyFont="1" applyBorder="1" applyAlignment="1">
      <alignment horizontal="center" vertical="center" wrapText="1"/>
    </xf>
    <xf numFmtId="0" fontId="5" fillId="0" borderId="0" xfId="0" applyFont="1" applyAlignment="1">
      <alignment horizontal="center" vertical="center" wrapText="1"/>
    </xf>
    <xf numFmtId="0" fontId="5" fillId="0" borderId="8" xfId="0" applyFont="1" applyBorder="1" applyAlignment="1">
      <alignment horizontal="center" vertical="center" wrapText="1"/>
    </xf>
    <xf numFmtId="0" fontId="5" fillId="0" borderId="9" xfId="0" applyFont="1" applyBorder="1" applyAlignment="1">
      <alignment horizontal="center" vertical="center" wrapText="1"/>
    </xf>
    <xf numFmtId="0" fontId="5" fillId="0" borderId="12" xfId="0" applyFont="1" applyBorder="1" applyAlignment="1">
      <alignment horizontal="center" vertical="center" wrapText="1"/>
    </xf>
    <xf numFmtId="0" fontId="5" fillId="0" borderId="10" xfId="0" applyFont="1" applyBorder="1" applyAlignment="1">
      <alignment horizontal="center" vertical="center" wrapText="1"/>
    </xf>
    <xf numFmtId="0" fontId="0" fillId="0" borderId="5" xfId="0" applyBorder="1" applyAlignment="1">
      <alignment horizontal="left" wrapText="1"/>
    </xf>
    <xf numFmtId="0" fontId="0" fillId="0" borderId="7" xfId="0" applyBorder="1" applyAlignment="1">
      <alignment horizontal="left" wrapText="1"/>
    </xf>
    <xf numFmtId="0" fontId="0" fillId="0" borderId="9" xfId="0" applyBorder="1" applyAlignment="1">
      <alignment horizontal="left" wrapText="1"/>
    </xf>
    <xf numFmtId="0" fontId="70" fillId="0" borderId="0" xfId="0" applyFont="1" applyAlignment="1">
      <alignment horizontal="center" vertical="center"/>
    </xf>
    <xf numFmtId="0" fontId="0" fillId="0" borderId="0" xfId="0" applyAlignment="1">
      <alignment horizontal="left" vertical="center" wrapText="1"/>
    </xf>
    <xf numFmtId="0" fontId="0" fillId="0" borderId="0" xfId="0" quotePrefix="1" applyAlignment="1">
      <alignment horizontal="left" wrapText="1"/>
    </xf>
    <xf numFmtId="0" fontId="14" fillId="0" borderId="0" xfId="0" applyFont="1" applyAlignment="1">
      <alignment horizontal="center" vertical="center"/>
    </xf>
    <xf numFmtId="0" fontId="102" fillId="0" borderId="0" xfId="0" applyFont="1" applyAlignment="1">
      <alignment horizontal="center" vertical="center"/>
    </xf>
    <xf numFmtId="0" fontId="9" fillId="0" borderId="112" xfId="8" applyBorder="1" applyAlignment="1">
      <alignment horizontal="center"/>
    </xf>
    <xf numFmtId="0" fontId="9" fillId="0" borderId="113" xfId="8" applyBorder="1" applyAlignment="1">
      <alignment horizontal="center"/>
    </xf>
    <xf numFmtId="0" fontId="0" fillId="0" borderId="24" xfId="0" applyBorder="1" applyAlignment="1">
      <alignment horizontal="center" vertical="center"/>
    </xf>
    <xf numFmtId="0" fontId="0" fillId="0" borderId="112" xfId="0" applyBorder="1" applyAlignment="1">
      <alignment horizontal="center" wrapText="1"/>
    </xf>
    <xf numFmtId="0" fontId="17" fillId="0" borderId="112" xfId="0" applyFont="1" applyBorder="1" applyAlignment="1">
      <alignment horizontal="center" wrapText="1"/>
    </xf>
    <xf numFmtId="0" fontId="17" fillId="0" borderId="113" xfId="0" applyFont="1" applyBorder="1" applyAlignment="1">
      <alignment horizontal="center" wrapText="1"/>
    </xf>
    <xf numFmtId="0" fontId="17" fillId="0" borderId="0" xfId="0" quotePrefix="1" applyFont="1" applyAlignment="1">
      <alignment horizontal="left" wrapText="1"/>
    </xf>
    <xf numFmtId="0" fontId="17" fillId="0" borderId="0" xfId="0" applyFont="1" applyAlignment="1">
      <alignment horizontal="left" wrapText="1"/>
    </xf>
    <xf numFmtId="0" fontId="17" fillId="0" borderId="0" xfId="0" quotePrefix="1" applyFont="1" applyAlignment="1">
      <alignment horizontal="left" vertical="top" wrapText="1"/>
    </xf>
    <xf numFmtId="0" fontId="17" fillId="0" borderId="0" xfId="0" applyFont="1" applyAlignment="1">
      <alignment horizontal="left" vertical="top" wrapText="1"/>
    </xf>
    <xf numFmtId="0" fontId="114" fillId="0" borderId="113" xfId="0" applyFont="1" applyBorder="1" applyAlignment="1">
      <alignment horizontal="center" vertical="center" textRotation="90" wrapText="1"/>
    </xf>
    <xf numFmtId="0" fontId="115" fillId="0" borderId="118" xfId="0" applyFont="1" applyBorder="1" applyAlignment="1">
      <alignment horizontal="center" vertical="center" textRotation="90" wrapText="1"/>
    </xf>
    <xf numFmtId="0" fontId="115" fillId="0" borderId="112" xfId="0" applyFont="1" applyBorder="1" applyAlignment="1">
      <alignment horizontal="center" vertical="center" textRotation="90" wrapText="1"/>
    </xf>
    <xf numFmtId="0" fontId="28" fillId="0" borderId="112" xfId="0" applyFont="1" applyBorder="1" applyAlignment="1">
      <alignment horizontal="center" vertical="center" textRotation="90" wrapText="1"/>
    </xf>
    <xf numFmtId="0" fontId="60" fillId="0" borderId="0" xfId="0" applyFont="1" applyAlignment="1">
      <alignment horizontal="center" vertical="center" wrapText="1"/>
    </xf>
    <xf numFmtId="0" fontId="121" fillId="0" borderId="0" xfId="0" applyFont="1" applyAlignment="1">
      <alignment horizontal="center" vertical="center"/>
    </xf>
    <xf numFmtId="0" fontId="0" fillId="0" borderId="64" xfId="0" applyBorder="1" applyAlignment="1">
      <alignment horizontal="center" wrapText="1"/>
    </xf>
    <xf numFmtId="0" fontId="0" fillId="0" borderId="25" xfId="0" applyBorder="1" applyAlignment="1">
      <alignment horizontal="center" wrapText="1"/>
    </xf>
    <xf numFmtId="0" fontId="0" fillId="0" borderId="113" xfId="0" applyBorder="1" applyAlignment="1">
      <alignment horizontal="center" wrapText="1"/>
    </xf>
    <xf numFmtId="0" fontId="0" fillId="0" borderId="22" xfId="0" applyBorder="1" applyAlignment="1">
      <alignment horizontal="center" wrapText="1"/>
    </xf>
    <xf numFmtId="0" fontId="0" fillId="0" borderId="63" xfId="0" applyBorder="1" applyAlignment="1">
      <alignment horizontal="center" wrapText="1"/>
    </xf>
    <xf numFmtId="0" fontId="0" fillId="0" borderId="23" xfId="0" applyBorder="1" applyAlignment="1">
      <alignment horizontal="center" wrapText="1"/>
    </xf>
    <xf numFmtId="0" fontId="60" fillId="0" borderId="0" xfId="0" applyFont="1" applyAlignment="1">
      <alignment horizontal="center" vertical="center"/>
    </xf>
    <xf numFmtId="0" fontId="0" fillId="0" borderId="0" xfId="0" applyAlignment="1">
      <alignment horizontal="center" vertical="top"/>
    </xf>
    <xf numFmtId="0" fontId="0" fillId="0" borderId="64" xfId="0" applyBorder="1" applyAlignment="1">
      <alignment horizontal="left" vertical="top" wrapText="1"/>
    </xf>
    <xf numFmtId="0" fontId="0" fillId="0" borderId="25" xfId="0" applyBorder="1" applyAlignment="1">
      <alignment horizontal="left" vertical="top" wrapText="1"/>
    </xf>
    <xf numFmtId="0" fontId="0" fillId="0" borderId="113" xfId="0" applyBorder="1" applyAlignment="1">
      <alignment horizontal="left" vertical="top" wrapText="1"/>
    </xf>
    <xf numFmtId="0" fontId="0" fillId="0" borderId="63" xfId="0" applyBorder="1" applyAlignment="1">
      <alignment horizontal="left" vertical="top" wrapText="1"/>
    </xf>
    <xf numFmtId="0" fontId="0" fillId="0" borderId="23" xfId="0" applyBorder="1" applyAlignment="1">
      <alignment horizontal="left" vertical="top" wrapText="1"/>
    </xf>
    <xf numFmtId="0" fontId="0" fillId="0" borderId="74" xfId="0" applyBorder="1" applyAlignment="1">
      <alignment horizontal="center"/>
    </xf>
    <xf numFmtId="0" fontId="0" fillId="0" borderId="75" xfId="0" applyBorder="1" applyAlignment="1">
      <alignment horizontal="center"/>
    </xf>
    <xf numFmtId="0" fontId="0" fillId="0" borderId="76" xfId="0" applyBorder="1" applyAlignment="1">
      <alignment horizontal="center"/>
    </xf>
    <xf numFmtId="0" fontId="9" fillId="0" borderId="0" xfId="8" applyAlignment="1">
      <alignment horizontal="left" wrapText="1"/>
    </xf>
    <xf numFmtId="0" fontId="5" fillId="0" borderId="0" xfId="0" applyFont="1" applyAlignment="1">
      <alignment horizontal="left"/>
    </xf>
    <xf numFmtId="0" fontId="124" fillId="0" borderId="0" xfId="0" applyFont="1" applyAlignment="1">
      <alignment horizontal="center"/>
    </xf>
    <xf numFmtId="0" fontId="0" fillId="0" borderId="0" xfId="0" quotePrefix="1" applyAlignment="1">
      <alignment horizontal="left" vertical="top" wrapText="1"/>
    </xf>
    <xf numFmtId="0" fontId="101" fillId="0" borderId="0" xfId="0" applyFont="1" applyAlignment="1">
      <alignment horizontal="center"/>
    </xf>
    <xf numFmtId="0" fontId="0" fillId="0" borderId="112" xfId="0" applyBorder="1" applyAlignment="1">
      <alignment horizontal="left" vertical="top" wrapText="1"/>
    </xf>
    <xf numFmtId="0" fontId="0" fillId="0" borderId="112" xfId="0" quotePrefix="1" applyBorder="1" applyAlignment="1">
      <alignment horizontal="left" vertical="top" wrapText="1"/>
    </xf>
    <xf numFmtId="0" fontId="0" fillId="0" borderId="112" xfId="0" applyBorder="1" applyAlignment="1">
      <alignment horizontal="left" vertical="top"/>
    </xf>
    <xf numFmtId="0" fontId="0" fillId="0" borderId="113" xfId="0" applyBorder="1" applyAlignment="1">
      <alignment horizontal="left" vertical="top"/>
    </xf>
    <xf numFmtId="0" fontId="0" fillId="0" borderId="112" xfId="0" quotePrefix="1" applyBorder="1" applyAlignment="1">
      <alignment horizontal="left"/>
    </xf>
    <xf numFmtId="0" fontId="28" fillId="0" borderId="0" xfId="0" applyFont="1" applyAlignment="1">
      <alignment horizontal="center" vertical="center" wrapText="1"/>
    </xf>
    <xf numFmtId="0" fontId="28" fillId="0" borderId="0" xfId="0" applyFont="1" applyAlignment="1">
      <alignment horizontal="center" vertical="center"/>
    </xf>
    <xf numFmtId="0" fontId="28" fillId="0" borderId="113" xfId="0" applyFont="1" applyBorder="1" applyAlignment="1">
      <alignment horizontal="center" vertical="center"/>
    </xf>
    <xf numFmtId="0" fontId="5" fillId="0" borderId="24" xfId="0" applyFont="1" applyBorder="1" applyAlignment="1">
      <alignment horizontal="center"/>
    </xf>
    <xf numFmtId="0" fontId="5" fillId="0" borderId="64" xfId="0" applyFont="1" applyBorder="1" applyAlignment="1">
      <alignment horizontal="center"/>
    </xf>
    <xf numFmtId="0" fontId="5" fillId="0" borderId="25" xfId="0" applyFont="1" applyBorder="1" applyAlignment="1">
      <alignment horizontal="center"/>
    </xf>
    <xf numFmtId="0" fontId="17" fillId="0" borderId="112" xfId="0" applyFont="1" applyBorder="1" applyAlignment="1">
      <alignment horizontal="center"/>
    </xf>
    <xf numFmtId="0" fontId="17" fillId="0" borderId="113" xfId="0" applyFont="1" applyBorder="1" applyAlignment="1">
      <alignment horizontal="center"/>
    </xf>
    <xf numFmtId="0" fontId="125" fillId="0" borderId="0" xfId="0" applyFont="1" applyAlignment="1">
      <alignment horizontal="center" vertical="center"/>
    </xf>
    <xf numFmtId="0" fontId="129" fillId="0" borderId="24" xfId="24" applyFont="1" applyBorder="1" applyAlignment="1">
      <alignment horizontal="left" wrapText="1"/>
    </xf>
    <xf numFmtId="0" fontId="129" fillId="0" borderId="64" xfId="24" applyFont="1" applyBorder="1" applyAlignment="1">
      <alignment horizontal="left" wrapText="1"/>
    </xf>
    <xf numFmtId="0" fontId="129" fillId="0" borderId="138" xfId="24" applyFont="1" applyBorder="1" applyAlignment="1">
      <alignment horizontal="left" wrapText="1"/>
    </xf>
    <xf numFmtId="0" fontId="129" fillId="0" borderId="120" xfId="24" applyFont="1" applyBorder="1" applyAlignment="1">
      <alignment horizontal="left" wrapText="1"/>
    </xf>
    <xf numFmtId="0" fontId="129" fillId="0" borderId="135" xfId="24" applyFont="1" applyBorder="1" applyAlignment="1">
      <alignment horizontal="center" wrapText="1"/>
    </xf>
    <xf numFmtId="0" fontId="129" fillId="0" borderId="121" xfId="24" applyFont="1" applyBorder="1" applyAlignment="1">
      <alignment horizontal="center" wrapText="1"/>
    </xf>
    <xf numFmtId="0" fontId="129" fillId="0" borderId="136" xfId="24" applyFont="1" applyBorder="1" applyAlignment="1">
      <alignment horizontal="center" wrapText="1"/>
    </xf>
    <xf numFmtId="0" fontId="129" fillId="0" borderId="122" xfId="24" applyFont="1" applyBorder="1" applyAlignment="1">
      <alignment horizontal="center" wrapText="1"/>
    </xf>
    <xf numFmtId="0" fontId="129" fillId="31" borderId="140" xfId="24" applyFont="1" applyFill="1" applyBorder="1" applyAlignment="1">
      <alignment horizontal="left" vertical="top" wrapText="1"/>
    </xf>
    <xf numFmtId="0" fontId="129" fillId="31" borderId="112" xfId="24" applyFont="1" applyFill="1" applyBorder="1" applyAlignment="1">
      <alignment horizontal="left" vertical="top" wrapText="1"/>
    </xf>
    <xf numFmtId="0" fontId="129" fillId="31" borderId="138" xfId="24" applyFont="1" applyFill="1" applyBorder="1" applyAlignment="1">
      <alignment horizontal="left" vertical="top" wrapText="1"/>
    </xf>
    <xf numFmtId="0" fontId="9" fillId="0" borderId="0" xfId="8" applyAlignment="1">
      <alignment horizontal="left" vertical="top"/>
    </xf>
    <xf numFmtId="0" fontId="71" fillId="0" borderId="24" xfId="0" applyFont="1" applyBorder="1" applyAlignment="1">
      <alignment horizontal="center"/>
    </xf>
    <xf numFmtId="0" fontId="71" fillId="0" borderId="64" xfId="0" applyFont="1" applyBorder="1" applyAlignment="1">
      <alignment horizontal="center"/>
    </xf>
    <xf numFmtId="0" fontId="71" fillId="0" borderId="25" xfId="0" applyFont="1" applyBorder="1" applyAlignment="1">
      <alignment horizontal="center"/>
    </xf>
    <xf numFmtId="0" fontId="129" fillId="0" borderId="137" xfId="24" applyFont="1" applyBorder="1" applyAlignment="1">
      <alignment horizontal="center" wrapText="1"/>
    </xf>
    <xf numFmtId="0" fontId="129" fillId="0" borderId="25" xfId="24" applyFont="1" applyBorder="1" applyAlignment="1">
      <alignment horizontal="center" wrapText="1"/>
    </xf>
    <xf numFmtId="0" fontId="131" fillId="0" borderId="22" xfId="24" applyFont="1" applyBorder="1" applyAlignment="1">
      <alignment horizontal="left" vertical="top" wrapText="1"/>
    </xf>
    <xf numFmtId="0" fontId="131" fillId="0" borderId="63" xfId="24" applyFont="1" applyBorder="1" applyAlignment="1">
      <alignment horizontal="left" vertical="top" wrapText="1"/>
    </xf>
    <xf numFmtId="0" fontId="131" fillId="0" borderId="23" xfId="24" applyFont="1" applyBorder="1" applyAlignment="1">
      <alignment horizontal="left" vertical="top" wrapText="1"/>
    </xf>
    <xf numFmtId="0" fontId="0" fillId="0" borderId="64" xfId="0" applyBorder="1" applyAlignment="1">
      <alignment horizontal="left" vertical="top"/>
    </xf>
    <xf numFmtId="0" fontId="0" fillId="0" borderId="25" xfId="0" applyBorder="1" applyAlignment="1">
      <alignment horizontal="left" vertical="top"/>
    </xf>
    <xf numFmtId="0" fontId="0" fillId="0" borderId="63" xfId="0" applyBorder="1" applyAlignment="1">
      <alignment horizontal="left" vertical="top"/>
    </xf>
    <xf numFmtId="0" fontId="0" fillId="0" borderId="23" xfId="0" applyBorder="1" applyAlignment="1">
      <alignment horizontal="left" vertical="top"/>
    </xf>
    <xf numFmtId="0" fontId="8" fillId="0" borderId="0" xfId="0" applyFont="1" applyAlignment="1">
      <alignment horizontal="center" wrapText="1"/>
    </xf>
    <xf numFmtId="0" fontId="9" fillId="0" borderId="0" xfId="8" applyAlignment="1">
      <alignment horizontal="center" wrapText="1"/>
    </xf>
    <xf numFmtId="0" fontId="13" fillId="0" borderId="0" xfId="0" applyFont="1" applyAlignment="1">
      <alignment horizontal="left" vertical="center" wrapText="1"/>
    </xf>
    <xf numFmtId="0" fontId="9" fillId="0" borderId="0" xfId="8" applyAlignment="1">
      <alignment wrapText="1"/>
    </xf>
    <xf numFmtId="0" fontId="9" fillId="0" borderId="0" xfId="8" applyFill="1" applyAlignment="1">
      <alignment wrapText="1"/>
    </xf>
    <xf numFmtId="0" fontId="8" fillId="0" borderId="0" xfId="0" applyFont="1" applyAlignment="1">
      <alignment horizontal="center" vertical="center" wrapText="1"/>
    </xf>
    <xf numFmtId="0" fontId="0" fillId="0" borderId="73" xfId="0" applyBorder="1" applyAlignment="1">
      <alignment horizontal="left" wrapText="1"/>
    </xf>
    <xf numFmtId="0" fontId="0" fillId="0" borderId="73" xfId="0" quotePrefix="1" applyBorder="1" applyAlignment="1">
      <alignment horizontal="left" wrapText="1"/>
    </xf>
    <xf numFmtId="0" fontId="22" fillId="0" borderId="0" xfId="0" applyFont="1" applyAlignment="1">
      <alignment horizontal="center" vertical="center" wrapText="1"/>
    </xf>
    <xf numFmtId="0" fontId="9" fillId="0" borderId="0" xfId="8" applyAlignment="1">
      <alignment horizontal="left" vertical="center"/>
    </xf>
    <xf numFmtId="0" fontId="0" fillId="0" borderId="5" xfId="0" applyBorder="1" applyAlignment="1">
      <alignment horizontal="center"/>
    </xf>
    <xf numFmtId="0" fontId="0" fillId="0" borderId="11" xfId="0" applyBorder="1" applyAlignment="1">
      <alignment horizontal="center"/>
    </xf>
    <xf numFmtId="0" fontId="0" fillId="0" borderId="6" xfId="0" applyBorder="1" applyAlignment="1">
      <alignment horizontal="center"/>
    </xf>
    <xf numFmtId="0" fontId="80" fillId="0" borderId="5" xfId="0" applyFont="1" applyBorder="1" applyAlignment="1">
      <alignment horizontal="center" wrapText="1"/>
    </xf>
    <xf numFmtId="0" fontId="81" fillId="0" borderId="11" xfId="0" applyFont="1" applyBorder="1" applyAlignment="1">
      <alignment horizontal="center" wrapText="1"/>
    </xf>
    <xf numFmtId="0" fontId="81" fillId="0" borderId="6" xfId="0" applyFont="1" applyBorder="1" applyAlignment="1">
      <alignment horizontal="center" wrapText="1"/>
    </xf>
    <xf numFmtId="0" fontId="81" fillId="0" borderId="9" xfId="0" applyFont="1" applyBorder="1" applyAlignment="1">
      <alignment horizontal="center" wrapText="1"/>
    </xf>
    <xf numFmtId="0" fontId="81" fillId="0" borderId="12" xfId="0" applyFont="1" applyBorder="1" applyAlignment="1">
      <alignment horizontal="center" wrapText="1"/>
    </xf>
    <xf numFmtId="0" fontId="81" fillId="0" borderId="10" xfId="0" applyFont="1" applyBorder="1" applyAlignment="1">
      <alignment horizontal="center" wrapText="1"/>
    </xf>
    <xf numFmtId="0" fontId="0" fillId="0" borderId="5" xfId="0" applyBorder="1" applyAlignment="1">
      <alignment horizontal="center" wrapText="1"/>
    </xf>
    <xf numFmtId="0" fontId="0" fillId="0" borderId="11" xfId="0" applyBorder="1" applyAlignment="1">
      <alignment horizontal="center" wrapText="1"/>
    </xf>
    <xf numFmtId="0" fontId="0" fillId="0" borderId="6" xfId="0" applyBorder="1" applyAlignment="1">
      <alignment horizontal="center" wrapText="1"/>
    </xf>
    <xf numFmtId="0" fontId="9" fillId="0" borderId="7" xfId="8" applyBorder="1" applyAlignment="1">
      <alignment horizontal="center"/>
    </xf>
    <xf numFmtId="0" fontId="9" fillId="0" borderId="0" xfId="8" applyBorder="1" applyAlignment="1">
      <alignment horizontal="center"/>
    </xf>
    <xf numFmtId="0" fontId="9" fillId="0" borderId="8" xfId="8" applyBorder="1" applyAlignment="1">
      <alignment horizontal="center"/>
    </xf>
    <xf numFmtId="0" fontId="14" fillId="0" borderId="0" xfId="0" applyFont="1" applyAlignment="1">
      <alignment horizontal="center" vertical="center" wrapText="1"/>
    </xf>
    <xf numFmtId="0" fontId="0" fillId="0" borderId="7" xfId="0" applyBorder="1" applyAlignment="1">
      <alignment horizontal="right"/>
    </xf>
    <xf numFmtId="0" fontId="0" fillId="0" borderId="0" xfId="0" applyAlignment="1">
      <alignment horizontal="right"/>
    </xf>
    <xf numFmtId="0" fontId="10" fillId="0" borderId="7" xfId="8" applyFont="1" applyBorder="1" applyAlignment="1">
      <alignment horizontal="left"/>
    </xf>
    <xf numFmtId="0" fontId="10" fillId="0" borderId="0" xfId="8" applyFont="1" applyBorder="1" applyAlignment="1">
      <alignment horizontal="left"/>
    </xf>
    <xf numFmtId="0" fontId="30" fillId="0" borderId="7" xfId="0" applyFont="1" applyBorder="1" applyAlignment="1">
      <alignment horizontal="center" wrapText="1"/>
    </xf>
    <xf numFmtId="0" fontId="30" fillId="0" borderId="0" xfId="0" applyFont="1" applyAlignment="1">
      <alignment horizontal="center" wrapText="1"/>
    </xf>
    <xf numFmtId="0" fontId="30" fillId="0" borderId="8" xfId="0" applyFont="1" applyBorder="1" applyAlignment="1">
      <alignment horizontal="center" wrapText="1"/>
    </xf>
    <xf numFmtId="0" fontId="0" fillId="0" borderId="11" xfId="0" applyBorder="1" applyAlignment="1">
      <alignment horizontal="center" vertical="top" wrapText="1"/>
    </xf>
    <xf numFmtId="0" fontId="0" fillId="0" borderId="6" xfId="0" applyBorder="1" applyAlignment="1">
      <alignment horizontal="center" vertical="top" wrapText="1"/>
    </xf>
    <xf numFmtId="0" fontId="0" fillId="0" borderId="0" xfId="0" applyAlignment="1">
      <alignment horizontal="center" vertical="top" wrapText="1"/>
    </xf>
    <xf numFmtId="0" fontId="0" fillId="0" borderId="8" xfId="0" applyBorder="1" applyAlignment="1">
      <alignment horizontal="center" vertical="top" wrapText="1"/>
    </xf>
    <xf numFmtId="0" fontId="0" fillId="0" borderId="12" xfId="0" applyBorder="1" applyAlignment="1">
      <alignment horizontal="center" vertical="top" wrapText="1"/>
    </xf>
    <xf numFmtId="0" fontId="0" fillId="0" borderId="10" xfId="0" applyBorder="1" applyAlignment="1">
      <alignment horizontal="center" vertical="top" wrapText="1"/>
    </xf>
    <xf numFmtId="0" fontId="0" fillId="0" borderId="7" xfId="0" applyBorder="1" applyAlignment="1">
      <alignment horizontal="center"/>
    </xf>
    <xf numFmtId="0" fontId="0" fillId="0" borderId="8" xfId="0" applyBorder="1" applyAlignment="1">
      <alignment horizontal="center"/>
    </xf>
    <xf numFmtId="0" fontId="17" fillId="0" borderId="7" xfId="0" applyFont="1" applyBorder="1" applyAlignment="1">
      <alignment horizontal="center"/>
    </xf>
    <xf numFmtId="0" fontId="17" fillId="0" borderId="8" xfId="0" applyFont="1" applyBorder="1" applyAlignment="1">
      <alignment horizontal="center"/>
    </xf>
    <xf numFmtId="0" fontId="30" fillId="0" borderId="5" xfId="0" applyFont="1" applyBorder="1" applyAlignment="1">
      <alignment horizontal="left" wrapText="1"/>
    </xf>
    <xf numFmtId="0" fontId="30" fillId="0" borderId="11" xfId="0" applyFont="1" applyBorder="1" applyAlignment="1">
      <alignment horizontal="left" wrapText="1"/>
    </xf>
    <xf numFmtId="0" fontId="30" fillId="0" borderId="6" xfId="0" applyFont="1" applyBorder="1" applyAlignment="1">
      <alignment horizontal="left" wrapText="1"/>
    </xf>
    <xf numFmtId="0" fontId="30" fillId="0" borderId="7" xfId="0" applyFont="1" applyBorder="1" applyAlignment="1">
      <alignment horizontal="left" wrapText="1"/>
    </xf>
    <xf numFmtId="0" fontId="30" fillId="0" borderId="0" xfId="0" applyFont="1" applyAlignment="1">
      <alignment horizontal="left" wrapText="1"/>
    </xf>
    <xf numFmtId="0" fontId="30" fillId="0" borderId="8" xfId="0" applyFont="1" applyBorder="1" applyAlignment="1">
      <alignment horizontal="left" wrapText="1"/>
    </xf>
    <xf numFmtId="0" fontId="30" fillId="0" borderId="9" xfId="0" applyFont="1" applyBorder="1" applyAlignment="1">
      <alignment horizontal="left" wrapText="1"/>
    </xf>
    <xf numFmtId="0" fontId="30" fillId="0" borderId="12" xfId="0" applyFont="1" applyBorder="1" applyAlignment="1">
      <alignment horizontal="left" wrapText="1"/>
    </xf>
    <xf numFmtId="0" fontId="30" fillId="0" borderId="10" xfId="0" applyFont="1" applyBorder="1" applyAlignment="1">
      <alignment horizontal="left" wrapText="1"/>
    </xf>
    <xf numFmtId="0" fontId="46" fillId="0" borderId="7" xfId="8" applyFont="1" applyBorder="1" applyAlignment="1">
      <alignment horizontal="center"/>
    </xf>
    <xf numFmtId="0" fontId="46" fillId="0" borderId="0" xfId="8" applyFont="1" applyBorder="1" applyAlignment="1">
      <alignment horizontal="center"/>
    </xf>
    <xf numFmtId="0" fontId="46" fillId="0" borderId="8" xfId="8" applyFont="1" applyBorder="1" applyAlignment="1">
      <alignment horizontal="center"/>
    </xf>
    <xf numFmtId="0" fontId="23" fillId="0" borderId="14" xfId="0" applyFont="1" applyBorder="1" applyAlignment="1">
      <alignment horizontal="center" wrapText="1"/>
    </xf>
    <xf numFmtId="0" fontId="0" fillId="0" borderId="14" xfId="0" quotePrefix="1" applyBorder="1" applyAlignment="1">
      <alignment horizontal="left" wrapText="1"/>
    </xf>
    <xf numFmtId="0" fontId="28" fillId="0" borderId="5" xfId="0" applyFont="1" applyBorder="1" applyAlignment="1">
      <alignment horizontal="center" vertical="center" wrapText="1"/>
    </xf>
    <xf numFmtId="0" fontId="28" fillId="0" borderId="11" xfId="0" applyFont="1" applyBorder="1" applyAlignment="1">
      <alignment horizontal="center" vertical="center" wrapText="1"/>
    </xf>
    <xf numFmtId="0" fontId="28" fillId="0" borderId="6" xfId="0" applyFont="1" applyBorder="1" applyAlignment="1">
      <alignment horizontal="center" vertical="center" wrapText="1"/>
    </xf>
    <xf numFmtId="0" fontId="28" fillId="0" borderId="7" xfId="0" applyFont="1" applyBorder="1" applyAlignment="1">
      <alignment horizontal="center" vertical="center" wrapText="1"/>
    </xf>
    <xf numFmtId="0" fontId="28" fillId="0" borderId="8" xfId="0" applyFont="1" applyBorder="1" applyAlignment="1">
      <alignment horizontal="center" vertical="center" wrapText="1"/>
    </xf>
    <xf numFmtId="0" fontId="28" fillId="0" borderId="9" xfId="0" applyFont="1" applyBorder="1" applyAlignment="1">
      <alignment horizontal="center" vertical="center" wrapText="1"/>
    </xf>
    <xf numFmtId="0" fontId="28" fillId="0" borderId="12" xfId="0" applyFont="1" applyBorder="1" applyAlignment="1">
      <alignment horizontal="center" vertical="center" wrapText="1"/>
    </xf>
    <xf numFmtId="0" fontId="28" fillId="0" borderId="10" xfId="0" applyFont="1" applyBorder="1" applyAlignment="1">
      <alignment horizontal="center" vertical="center" wrapText="1"/>
    </xf>
    <xf numFmtId="0" fontId="29" fillId="0" borderId="0" xfId="0" applyFont="1" applyAlignment="1">
      <alignment horizontal="left"/>
    </xf>
    <xf numFmtId="0" fontId="29" fillId="0" borderId="8" xfId="0" applyFont="1" applyBorder="1" applyAlignment="1">
      <alignment horizontal="left"/>
    </xf>
    <xf numFmtId="0" fontId="5" fillId="0" borderId="5" xfId="0" applyFont="1" applyBorder="1" applyAlignment="1">
      <alignment horizontal="center"/>
    </xf>
    <xf numFmtId="0" fontId="5" fillId="0" borderId="11" xfId="0" applyFont="1" applyBorder="1" applyAlignment="1">
      <alignment horizontal="center"/>
    </xf>
    <xf numFmtId="0" fontId="5" fillId="0" borderId="6" xfId="0" applyFont="1" applyBorder="1" applyAlignment="1">
      <alignment horizontal="center"/>
    </xf>
    <xf numFmtId="0" fontId="0" fillId="0" borderId="21" xfId="0" applyBorder="1" applyAlignment="1">
      <alignment horizontal="center"/>
    </xf>
    <xf numFmtId="165" fontId="0" fillId="0" borderId="0" xfId="0" applyNumberFormat="1" applyAlignment="1">
      <alignment horizontal="left"/>
    </xf>
    <xf numFmtId="0" fontId="0" fillId="0" borderId="5" xfId="0" applyBorder="1" applyAlignment="1">
      <alignment horizontal="center" vertical="center" wrapText="1"/>
    </xf>
    <xf numFmtId="0" fontId="0" fillId="0" borderId="7" xfId="0" applyBorder="1" applyAlignment="1">
      <alignment horizontal="center" vertical="center" wrapText="1"/>
    </xf>
    <xf numFmtId="0" fontId="0" fillId="0" borderId="69" xfId="0" applyBorder="1" applyAlignment="1">
      <alignment horizontal="center" vertical="center" wrapText="1"/>
    </xf>
    <xf numFmtId="0" fontId="9" fillId="0" borderId="0" xfId="8" applyBorder="1" applyAlignment="1">
      <alignment horizontal="center" wrapText="1"/>
    </xf>
    <xf numFmtId="0" fontId="63" fillId="0" borderId="0" xfId="8" applyFont="1" applyAlignment="1">
      <alignment horizontal="left" vertical="top"/>
    </xf>
    <xf numFmtId="0" fontId="0" fillId="0" borderId="6" xfId="0" applyBorder="1" applyAlignment="1">
      <alignment horizontal="center" vertical="center" wrapText="1"/>
    </xf>
    <xf numFmtId="0" fontId="0" fillId="0" borderId="8" xfId="0" applyBorder="1" applyAlignment="1">
      <alignment horizontal="center" vertical="center" wrapText="1"/>
    </xf>
    <xf numFmtId="49" fontId="0" fillId="0" borderId="7" xfId="0" applyNumberFormat="1" applyBorder="1" applyAlignment="1">
      <alignment horizontal="left" wrapText="1"/>
    </xf>
    <xf numFmtId="49" fontId="0" fillId="0" borderId="0" xfId="0" applyNumberFormat="1" applyAlignment="1">
      <alignment horizontal="left" wrapText="1"/>
    </xf>
    <xf numFmtId="49" fontId="0" fillId="0" borderId="8" xfId="0" applyNumberFormat="1" applyBorder="1" applyAlignment="1">
      <alignment horizontal="left" wrapText="1"/>
    </xf>
    <xf numFmtId="49" fontId="0" fillId="0" borderId="5" xfId="0" applyNumberFormat="1" applyBorder="1" applyAlignment="1">
      <alignment horizontal="center" wrapText="1"/>
    </xf>
    <xf numFmtId="49" fontId="0" fillId="0" borderId="11" xfId="0" applyNumberFormat="1" applyBorder="1" applyAlignment="1">
      <alignment horizontal="center" wrapText="1"/>
    </xf>
    <xf numFmtId="49" fontId="0" fillId="0" borderId="6" xfId="0" applyNumberFormat="1" applyBorder="1" applyAlignment="1">
      <alignment horizontal="center" wrapText="1"/>
    </xf>
    <xf numFmtId="0" fontId="0" fillId="0" borderId="11" xfId="0" applyBorder="1" applyAlignment="1">
      <alignment horizontal="center" vertical="center" wrapText="1"/>
    </xf>
    <xf numFmtId="0" fontId="9" fillId="0" borderId="8" xfId="8" applyBorder="1" applyAlignment="1">
      <alignment horizontal="center" wrapText="1"/>
    </xf>
    <xf numFmtId="0" fontId="59" fillId="0" borderId="5" xfId="8" applyFont="1" applyBorder="1" applyAlignment="1">
      <alignment horizontal="center" wrapText="1"/>
    </xf>
    <xf numFmtId="0" fontId="59" fillId="0" borderId="11" xfId="8" applyFont="1" applyBorder="1" applyAlignment="1">
      <alignment horizontal="center"/>
    </xf>
    <xf numFmtId="0" fontId="59" fillId="0" borderId="6" xfId="8" applyFont="1" applyBorder="1" applyAlignment="1">
      <alignment horizontal="center"/>
    </xf>
    <xf numFmtId="0" fontId="59" fillId="0" borderId="7" xfId="8" applyFont="1" applyBorder="1" applyAlignment="1">
      <alignment horizontal="center"/>
    </xf>
    <xf numFmtId="0" fontId="59" fillId="0" borderId="0" xfId="8" applyFont="1" applyBorder="1" applyAlignment="1">
      <alignment horizontal="center"/>
    </xf>
    <xf numFmtId="0" fontId="59" fillId="0" borderId="8" xfId="8" applyFont="1" applyBorder="1" applyAlignment="1">
      <alignment horizontal="center"/>
    </xf>
    <xf numFmtId="0" fontId="59" fillId="0" borderId="9" xfId="8" applyFont="1" applyBorder="1" applyAlignment="1">
      <alignment horizontal="center"/>
    </xf>
    <xf numFmtId="0" fontId="59" fillId="0" borderId="12" xfId="8" applyFont="1" applyBorder="1" applyAlignment="1">
      <alignment horizontal="center"/>
    </xf>
    <xf numFmtId="0" fontId="59" fillId="0" borderId="10" xfId="8" applyFont="1" applyBorder="1" applyAlignment="1">
      <alignment horizontal="center"/>
    </xf>
    <xf numFmtId="0" fontId="28" fillId="0" borderId="0" xfId="0" applyFont="1" applyAlignment="1">
      <alignment horizontal="center" wrapText="1"/>
    </xf>
    <xf numFmtId="0" fontId="0" fillId="0" borderId="7" xfId="0" applyBorder="1" applyAlignment="1">
      <alignment horizontal="left" vertical="top" wrapText="1"/>
    </xf>
    <xf numFmtId="0" fontId="0" fillId="0" borderId="7" xfId="0" applyBorder="1" applyAlignment="1">
      <alignment horizontal="left"/>
    </xf>
    <xf numFmtId="0" fontId="0" fillId="0" borderId="8" xfId="0" applyBorder="1" applyAlignment="1">
      <alignment horizontal="left"/>
    </xf>
    <xf numFmtId="0" fontId="0" fillId="0" borderId="7" xfId="0" applyBorder="1" applyAlignment="1">
      <alignment horizontal="center" wrapText="1"/>
    </xf>
    <xf numFmtId="0" fontId="0" fillId="0" borderId="8" xfId="0" applyBorder="1" applyAlignment="1">
      <alignment horizontal="center" wrapText="1"/>
    </xf>
    <xf numFmtId="0" fontId="0" fillId="0" borderId="26" xfId="0" applyBorder="1" applyAlignment="1">
      <alignment horizontal="center" wrapText="1"/>
    </xf>
    <xf numFmtId="0" fontId="0" fillId="0" borderId="17" xfId="0" applyBorder="1" applyAlignment="1">
      <alignment horizontal="center" wrapText="1"/>
    </xf>
    <xf numFmtId="0" fontId="0" fillId="0" borderId="28" xfId="0" applyBorder="1" applyAlignment="1">
      <alignment horizontal="center" wrapText="1"/>
    </xf>
    <xf numFmtId="0" fontId="0" fillId="0" borderId="18" xfId="0" applyBorder="1" applyAlignment="1">
      <alignment horizontal="center" wrapText="1"/>
    </xf>
    <xf numFmtId="0" fontId="64" fillId="0" borderId="5" xfId="8" applyFont="1" applyBorder="1" applyAlignment="1">
      <alignment horizontal="center" vertical="center" wrapText="1"/>
    </xf>
    <xf numFmtId="0" fontId="64" fillId="0" borderId="11" xfId="8" applyFont="1" applyBorder="1" applyAlignment="1">
      <alignment horizontal="center" vertical="center"/>
    </xf>
    <xf numFmtId="0" fontId="64" fillId="0" borderId="6" xfId="8" applyFont="1" applyBorder="1" applyAlignment="1">
      <alignment horizontal="center" vertical="center"/>
    </xf>
    <xf numFmtId="0" fontId="64" fillId="0" borderId="7" xfId="8" applyFont="1" applyBorder="1" applyAlignment="1">
      <alignment horizontal="center" vertical="center"/>
    </xf>
    <xf numFmtId="0" fontId="64" fillId="0" borderId="0" xfId="8" applyFont="1" applyBorder="1" applyAlignment="1">
      <alignment horizontal="center" vertical="center"/>
    </xf>
    <xf numFmtId="0" fontId="64" fillId="0" borderId="8" xfId="8" applyFont="1" applyBorder="1" applyAlignment="1">
      <alignment horizontal="center" vertical="center"/>
    </xf>
    <xf numFmtId="0" fontId="64" fillId="0" borderId="9" xfId="8" applyFont="1" applyBorder="1" applyAlignment="1">
      <alignment horizontal="center" vertical="center"/>
    </xf>
    <xf numFmtId="0" fontId="64" fillId="0" borderId="12" xfId="8" applyFont="1" applyBorder="1" applyAlignment="1">
      <alignment horizontal="center" vertical="center"/>
    </xf>
    <xf numFmtId="0" fontId="64" fillId="0" borderId="10" xfId="8" applyFont="1" applyBorder="1" applyAlignment="1">
      <alignment horizontal="center" vertical="center"/>
    </xf>
    <xf numFmtId="0" fontId="0" fillId="0" borderId="27" xfId="0" applyBorder="1" applyAlignment="1">
      <alignment horizontal="center" wrapText="1"/>
    </xf>
    <xf numFmtId="0" fontId="0" fillId="0" borderId="2" xfId="0" applyBorder="1" applyAlignment="1">
      <alignment horizontal="center" wrapText="1"/>
    </xf>
    <xf numFmtId="0" fontId="0" fillId="0" borderId="66" xfId="0" quotePrefix="1" applyBorder="1" applyAlignment="1">
      <alignment horizontal="left" wrapText="1"/>
    </xf>
    <xf numFmtId="0" fontId="0" fillId="0" borderId="5" xfId="0" applyBorder="1" applyAlignment="1">
      <alignment horizontal="left" vertical="center" wrapText="1"/>
    </xf>
    <xf numFmtId="0" fontId="0" fillId="0" borderId="11" xfId="0" applyBorder="1" applyAlignment="1">
      <alignment horizontal="left" vertical="center" wrapText="1"/>
    </xf>
    <xf numFmtId="0" fontId="0" fillId="0" borderId="6" xfId="0" applyBorder="1" applyAlignment="1">
      <alignment horizontal="left" vertical="center" wrapText="1"/>
    </xf>
    <xf numFmtId="0" fontId="0" fillId="0" borderId="7" xfId="0" applyBorder="1" applyAlignment="1">
      <alignment horizontal="left" vertical="center" wrapText="1"/>
    </xf>
    <xf numFmtId="0" fontId="0" fillId="0" borderId="8" xfId="0" applyBorder="1" applyAlignment="1">
      <alignment horizontal="left" vertical="center" wrapText="1"/>
    </xf>
    <xf numFmtId="0" fontId="0" fillId="0" borderId="9" xfId="0" applyBorder="1" applyAlignment="1">
      <alignment horizontal="left" vertical="center" wrapText="1"/>
    </xf>
    <xf numFmtId="0" fontId="0" fillId="0" borderId="12" xfId="0" applyBorder="1" applyAlignment="1">
      <alignment horizontal="left" vertical="center" wrapText="1"/>
    </xf>
    <xf numFmtId="0" fontId="0" fillId="0" borderId="10" xfId="0" applyBorder="1" applyAlignment="1">
      <alignment horizontal="left" vertical="center" wrapText="1"/>
    </xf>
    <xf numFmtId="0" fontId="0" fillId="0" borderId="5" xfId="0" applyBorder="1" applyAlignment="1">
      <alignment horizontal="left" vertical="top" wrapText="1"/>
    </xf>
    <xf numFmtId="0" fontId="0" fillId="0" borderId="9" xfId="0" applyBorder="1" applyAlignment="1">
      <alignment horizontal="left" vertical="top" wrapText="1"/>
    </xf>
    <xf numFmtId="0" fontId="30" fillId="0" borderId="5" xfId="0" applyFont="1" applyBorder="1" applyAlignment="1">
      <alignment horizontal="left" vertical="center" wrapText="1"/>
    </xf>
    <xf numFmtId="0" fontId="30" fillId="0" borderId="11" xfId="0" applyFont="1" applyBorder="1" applyAlignment="1">
      <alignment horizontal="left" vertical="center" wrapText="1"/>
    </xf>
    <xf numFmtId="0" fontId="30" fillId="0" borderId="6" xfId="0" applyFont="1" applyBorder="1" applyAlignment="1">
      <alignment horizontal="left" vertical="center" wrapText="1"/>
    </xf>
    <xf numFmtId="0" fontId="30" fillId="0" borderId="7" xfId="0" applyFont="1" applyBorder="1" applyAlignment="1">
      <alignment horizontal="left" vertical="center" wrapText="1"/>
    </xf>
    <xf numFmtId="0" fontId="30" fillId="0" borderId="0" xfId="0" applyFont="1" applyAlignment="1">
      <alignment horizontal="left" vertical="center" wrapText="1"/>
    </xf>
    <xf numFmtId="0" fontId="30" fillId="0" borderId="8" xfId="0" applyFont="1" applyBorder="1" applyAlignment="1">
      <alignment horizontal="left" vertical="center" wrapText="1"/>
    </xf>
    <xf numFmtId="0" fontId="30" fillId="0" borderId="9" xfId="0" applyFont="1" applyBorder="1" applyAlignment="1">
      <alignment horizontal="left" vertical="center" wrapText="1"/>
    </xf>
    <xf numFmtId="0" fontId="30" fillId="0" borderId="12" xfId="0" applyFont="1" applyBorder="1" applyAlignment="1">
      <alignment horizontal="left" vertical="center" wrapText="1"/>
    </xf>
    <xf numFmtId="0" fontId="30" fillId="0" borderId="10" xfId="0" applyFont="1" applyBorder="1" applyAlignment="1">
      <alignment horizontal="left" vertical="center" wrapText="1"/>
    </xf>
    <xf numFmtId="0" fontId="4" fillId="0" borderId="0" xfId="0" applyFont="1" applyAlignment="1">
      <alignment horizontal="left" wrapText="1"/>
    </xf>
    <xf numFmtId="0" fontId="4" fillId="0" borderId="8" xfId="0" applyFont="1" applyBorder="1" applyAlignment="1">
      <alignment horizontal="left" wrapText="1"/>
    </xf>
    <xf numFmtId="0" fontId="52" fillId="0" borderId="0" xfId="8" applyFont="1" applyAlignment="1">
      <alignment horizontal="center"/>
    </xf>
    <xf numFmtId="0" fontId="0" fillId="0" borderId="44" xfId="0" applyBorder="1" applyAlignment="1">
      <alignment horizontal="center"/>
    </xf>
    <xf numFmtId="0" fontId="0" fillId="0" borderId="45" xfId="0" applyBorder="1" applyAlignment="1">
      <alignment horizontal="center"/>
    </xf>
    <xf numFmtId="0" fontId="0" fillId="0" borderId="46" xfId="0" applyBorder="1" applyAlignment="1">
      <alignment horizontal="center"/>
    </xf>
    <xf numFmtId="0" fontId="17" fillId="0" borderId="47" xfId="0" applyFont="1" applyBorder="1" applyAlignment="1">
      <alignment horizontal="center" vertical="top" wrapText="1"/>
    </xf>
    <xf numFmtId="0" fontId="17" fillId="0" borderId="0" xfId="0" applyFont="1" applyAlignment="1">
      <alignment horizontal="center" vertical="top" wrapText="1"/>
    </xf>
    <xf numFmtId="0" fontId="17" fillId="0" borderId="48" xfId="0" applyFont="1" applyBorder="1" applyAlignment="1">
      <alignment horizontal="center" vertical="top" wrapText="1"/>
    </xf>
    <xf numFmtId="0" fontId="9" fillId="0" borderId="0" xfId="8" applyAlignment="1">
      <alignment horizontal="center" vertical="center" wrapText="1"/>
    </xf>
    <xf numFmtId="0" fontId="6" fillId="19" borderId="52" xfId="19" applyBorder="1" applyAlignment="1">
      <alignment horizontal="center" vertical="center"/>
    </xf>
    <xf numFmtId="0" fontId="6" fillId="19" borderId="53" xfId="19" applyBorder="1" applyAlignment="1">
      <alignment horizontal="center" vertical="center"/>
    </xf>
    <xf numFmtId="0" fontId="17" fillId="0" borderId="7" xfId="0" applyFont="1" applyBorder="1" applyAlignment="1">
      <alignment horizontal="center" wrapText="1"/>
    </xf>
    <xf numFmtId="0" fontId="17" fillId="0" borderId="8" xfId="0" applyFont="1" applyBorder="1" applyAlignment="1">
      <alignment horizontal="center" wrapText="1"/>
    </xf>
    <xf numFmtId="0" fontId="17" fillId="0" borderId="9" xfId="0" applyFont="1" applyBorder="1" applyAlignment="1">
      <alignment horizontal="center" wrapText="1"/>
    </xf>
    <xf numFmtId="0" fontId="17" fillId="0" borderId="12" xfId="0" applyFont="1" applyBorder="1" applyAlignment="1">
      <alignment horizontal="center" wrapText="1"/>
    </xf>
    <xf numFmtId="0" fontId="17" fillId="0" borderId="10" xfId="0" applyFont="1" applyBorder="1" applyAlignment="1">
      <alignment horizontal="center" wrapText="1"/>
    </xf>
    <xf numFmtId="0" fontId="0" fillId="0" borderId="21" xfId="0" applyBorder="1" applyAlignment="1">
      <alignment horizontal="left"/>
    </xf>
    <xf numFmtId="0" fontId="0" fillId="0" borderId="60" xfId="0" applyBorder="1" applyAlignment="1">
      <alignment horizontal="left"/>
    </xf>
    <xf numFmtId="0" fontId="17" fillId="0" borderId="11" xfId="0" applyFont="1" applyBorder="1" applyAlignment="1">
      <alignment horizontal="center"/>
    </xf>
    <xf numFmtId="0" fontId="6" fillId="15" borderId="21" xfId="15" applyBorder="1" applyAlignment="1">
      <alignment horizontal="center" vertical="center"/>
    </xf>
    <xf numFmtId="0" fontId="6" fillId="19" borderId="21" xfId="19" applyBorder="1" applyAlignment="1">
      <alignment horizontal="center" vertical="center"/>
    </xf>
    <xf numFmtId="0" fontId="0" fillId="0" borderId="41" xfId="0" applyBorder="1" applyAlignment="1">
      <alignment horizontal="center" wrapText="1"/>
    </xf>
    <xf numFmtId="0" fontId="0" fillId="0" borderId="15" xfId="0" applyBorder="1" applyAlignment="1">
      <alignment horizontal="center" wrapText="1"/>
    </xf>
    <xf numFmtId="0" fontId="38" fillId="0" borderId="0" xfId="0" applyFont="1" applyAlignment="1">
      <alignment horizontal="center"/>
    </xf>
    <xf numFmtId="0" fontId="0" fillId="0" borderId="21" xfId="0" applyBorder="1" applyAlignment="1">
      <alignment horizontal="right"/>
    </xf>
    <xf numFmtId="0" fontId="6" fillId="15" borderId="52" xfId="15" applyBorder="1" applyAlignment="1">
      <alignment horizontal="center" vertical="center"/>
    </xf>
    <xf numFmtId="0" fontId="17" fillId="0" borderId="5" xfId="0" applyFont="1" applyBorder="1" applyAlignment="1">
      <alignment horizontal="center"/>
    </xf>
    <xf numFmtId="0" fontId="17" fillId="0" borderId="6" xfId="0" applyFont="1" applyBorder="1" applyAlignment="1">
      <alignment horizontal="center"/>
    </xf>
    <xf numFmtId="0" fontId="0" fillId="0" borderId="9" xfId="0" applyBorder="1" applyAlignment="1">
      <alignment horizontal="center" vertical="center" wrapText="1"/>
    </xf>
    <xf numFmtId="0" fontId="0" fillId="0" borderId="12" xfId="0" applyBorder="1" applyAlignment="1">
      <alignment horizontal="center" vertical="center" wrapText="1"/>
    </xf>
    <xf numFmtId="0" fontId="0" fillId="0" borderId="10" xfId="0" applyBorder="1" applyAlignment="1">
      <alignment horizontal="center" vertical="center" wrapText="1"/>
    </xf>
    <xf numFmtId="0" fontId="9" fillId="9" borderId="2" xfId="8" applyFill="1" applyBorder="1" applyAlignment="1">
      <alignment horizontal="left" vertical="top"/>
    </xf>
    <xf numFmtId="0" fontId="1" fillId="9" borderId="2" xfId="9" applyBorder="1" applyAlignment="1">
      <alignment horizontal="center"/>
    </xf>
    <xf numFmtId="0" fontId="9" fillId="9" borderId="2" xfId="8" applyFill="1" applyBorder="1" applyAlignment="1">
      <alignment horizontal="center" vertical="center"/>
    </xf>
    <xf numFmtId="0" fontId="9" fillId="6" borderId="2" xfId="8" applyFill="1" applyBorder="1" applyAlignment="1">
      <alignment horizontal="left" vertical="top"/>
    </xf>
    <xf numFmtId="0" fontId="1" fillId="6" borderId="2" xfId="5" applyBorder="1" applyAlignment="1">
      <alignment horizontal="center"/>
    </xf>
    <xf numFmtId="0" fontId="9" fillId="6" borderId="2" xfId="8" applyFill="1" applyBorder="1" applyAlignment="1">
      <alignment horizontal="center" vertical="center"/>
    </xf>
    <xf numFmtId="0" fontId="6" fillId="5" borderId="2" xfId="4" applyBorder="1" applyAlignment="1">
      <alignment horizontal="center"/>
    </xf>
    <xf numFmtId="0" fontId="17" fillId="0" borderId="63" xfId="0" applyFont="1" applyBorder="1" applyAlignment="1">
      <alignment horizontal="center"/>
    </xf>
    <xf numFmtId="0" fontId="17" fillId="0" borderId="0" xfId="0" applyFont="1" applyAlignment="1">
      <alignment horizontal="left" vertical="center" wrapText="1"/>
    </xf>
    <xf numFmtId="0" fontId="60" fillId="0" borderId="0" xfId="0" applyFont="1" applyAlignment="1">
      <alignment horizontal="center" wrapText="1"/>
    </xf>
    <xf numFmtId="0" fontId="14" fillId="0" borderId="0" xfId="0" applyFont="1" applyAlignment="1">
      <alignment horizontal="left"/>
    </xf>
    <xf numFmtId="0" fontId="0" fillId="0" borderId="6" xfId="0" applyBorder="1" applyAlignment="1">
      <alignment horizontal="center" vertical="center"/>
    </xf>
    <xf numFmtId="0" fontId="0" fillId="0" borderId="8" xfId="0" applyBorder="1" applyAlignment="1">
      <alignment horizontal="center" vertical="center"/>
    </xf>
    <xf numFmtId="0" fontId="0" fillId="0" borderId="10" xfId="0" applyBorder="1" applyAlignment="1">
      <alignment horizontal="center" vertical="center"/>
    </xf>
    <xf numFmtId="0" fontId="5" fillId="0" borderId="0" xfId="0" applyFont="1" applyAlignment="1">
      <alignment horizontal="left" wrapText="1"/>
    </xf>
    <xf numFmtId="0" fontId="14" fillId="0" borderId="0" xfId="0" applyFont="1" applyAlignment="1">
      <alignment horizontal="left" wrapText="1"/>
    </xf>
    <xf numFmtId="0" fontId="17" fillId="0" borderId="0" xfId="0" applyFont="1" applyAlignment="1">
      <alignment wrapText="1"/>
    </xf>
    <xf numFmtId="0" fontId="9" fillId="0" borderId="0" xfId="8" quotePrefix="1" applyAlignment="1">
      <alignment horizontal="left"/>
    </xf>
    <xf numFmtId="0" fontId="9" fillId="0" borderId="5" xfId="8" quotePrefix="1" applyBorder="1" applyAlignment="1">
      <alignment horizontal="left"/>
    </xf>
    <xf numFmtId="0" fontId="9" fillId="0" borderId="11" xfId="8" quotePrefix="1" applyBorder="1" applyAlignment="1">
      <alignment horizontal="left"/>
    </xf>
    <xf numFmtId="0" fontId="9" fillId="0" borderId="7" xfId="8" quotePrefix="1" applyBorder="1"/>
    <xf numFmtId="0" fontId="9" fillId="0" borderId="0" xfId="8" quotePrefix="1" applyBorder="1"/>
    <xf numFmtId="0" fontId="9" fillId="0" borderId="9" xfId="8" quotePrefix="1" applyBorder="1"/>
    <xf numFmtId="0" fontId="9" fillId="0" borderId="12" xfId="8" quotePrefix="1" applyBorder="1"/>
    <xf numFmtId="0" fontId="9" fillId="0" borderId="5" xfId="8" quotePrefix="1" applyBorder="1"/>
    <xf numFmtId="0" fontId="9" fillId="0" borderId="11" xfId="8" quotePrefix="1" applyBorder="1"/>
    <xf numFmtId="0" fontId="4" fillId="0" borderId="0" xfId="0" quotePrefix="1" applyFont="1" applyAlignment="1">
      <alignment horizontal="left" wrapText="1"/>
    </xf>
    <xf numFmtId="0" fontId="78" fillId="0" borderId="0" xfId="0" applyFont="1" applyAlignment="1">
      <alignment horizontal="center"/>
    </xf>
    <xf numFmtId="0" fontId="47" fillId="0" borderId="0" xfId="0" quotePrefix="1" applyFont="1" applyAlignment="1">
      <alignment horizontal="left"/>
    </xf>
    <xf numFmtId="0" fontId="47" fillId="0" borderId="0" xfId="0" applyFont="1" applyAlignment="1">
      <alignment horizontal="left"/>
    </xf>
    <xf numFmtId="0" fontId="17" fillId="0" borderId="5" xfId="0" applyFont="1" applyBorder="1" applyAlignment="1">
      <alignment horizontal="center" wrapText="1"/>
    </xf>
    <xf numFmtId="0" fontId="17" fillId="0" borderId="11" xfId="0" applyFont="1" applyBorder="1" applyAlignment="1">
      <alignment horizontal="center" wrapText="1"/>
    </xf>
    <xf numFmtId="0" fontId="17" fillId="0" borderId="6" xfId="0" applyFont="1" applyBorder="1" applyAlignment="1">
      <alignment horizontal="center" wrapText="1"/>
    </xf>
    <xf numFmtId="0" fontId="4" fillId="0" borderId="0" xfId="0" quotePrefix="1" applyFont="1" applyAlignment="1">
      <alignment horizontal="left" vertical="top" wrapText="1"/>
    </xf>
    <xf numFmtId="0" fontId="14" fillId="0" borderId="0" xfId="0" applyFont="1" applyAlignment="1">
      <alignment horizontal="center"/>
    </xf>
    <xf numFmtId="0" fontId="9" fillId="0" borderId="0" xfId="8" quotePrefix="1"/>
    <xf numFmtId="0" fontId="60" fillId="0" borderId="0" xfId="0" applyFont="1" applyAlignment="1">
      <alignment horizontal="center"/>
    </xf>
    <xf numFmtId="0" fontId="71" fillId="0" borderId="0" xfId="0" applyFont="1" applyAlignment="1">
      <alignment horizontal="center" wrapText="1"/>
    </xf>
    <xf numFmtId="0" fontId="71" fillId="0" borderId="0" xfId="0" applyFont="1" applyAlignment="1">
      <alignment horizontal="center"/>
    </xf>
    <xf numFmtId="0" fontId="5" fillId="0" borderId="0" xfId="0" applyFont="1" applyAlignment="1">
      <alignment horizontal="center" wrapText="1"/>
    </xf>
    <xf numFmtId="0" fontId="5" fillId="0" borderId="0" xfId="0" applyFont="1"/>
    <xf numFmtId="0" fontId="105" fillId="0" borderId="24" xfId="0" applyFont="1" applyBorder="1" applyAlignment="1">
      <alignment horizontal="center" vertical="center"/>
    </xf>
    <xf numFmtId="0" fontId="105" fillId="0" borderId="64" xfId="0" applyFont="1" applyBorder="1" applyAlignment="1">
      <alignment horizontal="center" vertical="center"/>
    </xf>
    <xf numFmtId="0" fontId="105" fillId="0" borderId="25" xfId="0" applyFont="1" applyBorder="1" applyAlignment="1">
      <alignment horizontal="center" vertical="center"/>
    </xf>
    <xf numFmtId="0" fontId="105" fillId="0" borderId="112" xfId="0" applyFont="1" applyBorder="1" applyAlignment="1">
      <alignment horizontal="center" vertical="center"/>
    </xf>
    <xf numFmtId="0" fontId="105" fillId="0" borderId="0" xfId="0" applyFont="1" applyAlignment="1">
      <alignment horizontal="center" vertical="center"/>
    </xf>
    <xf numFmtId="0" fontId="105" fillId="0" borderId="113" xfId="0" applyFont="1" applyBorder="1" applyAlignment="1">
      <alignment horizontal="center" vertical="center"/>
    </xf>
    <xf numFmtId="0" fontId="105" fillId="0" borderId="22" xfId="0" applyFont="1" applyBorder="1" applyAlignment="1">
      <alignment horizontal="center" vertical="center"/>
    </xf>
    <xf numFmtId="0" fontId="105" fillId="0" borderId="63" xfId="0" applyFont="1" applyBorder="1" applyAlignment="1">
      <alignment horizontal="center" vertical="center"/>
    </xf>
    <xf numFmtId="0" fontId="105" fillId="0" borderId="23" xfId="0" applyFont="1" applyBorder="1" applyAlignment="1">
      <alignment horizontal="center" vertical="center"/>
    </xf>
    <xf numFmtId="0" fontId="105" fillId="0" borderId="24" xfId="0" applyFont="1" applyBorder="1" applyAlignment="1">
      <alignment horizontal="center" vertical="center" wrapText="1"/>
    </xf>
    <xf numFmtId="0" fontId="105" fillId="0" borderId="64" xfId="0" applyFont="1" applyBorder="1" applyAlignment="1">
      <alignment horizontal="center" vertical="center" wrapText="1"/>
    </xf>
    <xf numFmtId="0" fontId="105" fillId="0" borderId="25" xfId="0" applyFont="1" applyBorder="1" applyAlignment="1">
      <alignment horizontal="center" vertical="center" wrapText="1"/>
    </xf>
    <xf numFmtId="0" fontId="105" fillId="0" borderId="112" xfId="0" applyFont="1" applyBorder="1" applyAlignment="1">
      <alignment horizontal="center" vertical="center" wrapText="1"/>
    </xf>
    <xf numFmtId="0" fontId="105" fillId="0" borderId="0" xfId="0" applyFont="1" applyAlignment="1">
      <alignment horizontal="center" vertical="center" wrapText="1"/>
    </xf>
    <xf numFmtId="0" fontId="105" fillId="0" borderId="113" xfId="0" applyFont="1" applyBorder="1" applyAlignment="1">
      <alignment horizontal="center" vertical="center" wrapText="1"/>
    </xf>
    <xf numFmtId="0" fontId="105" fillId="0" borderId="22" xfId="0" applyFont="1" applyBorder="1" applyAlignment="1">
      <alignment horizontal="center" vertical="center" wrapText="1"/>
    </xf>
    <xf numFmtId="0" fontId="105" fillId="0" borderId="63" xfId="0" applyFont="1" applyBorder="1" applyAlignment="1">
      <alignment horizontal="center" vertical="center" wrapText="1"/>
    </xf>
    <xf numFmtId="0" fontId="105" fillId="0" borderId="23" xfId="0" applyFont="1" applyBorder="1" applyAlignment="1">
      <alignment horizontal="center" vertical="center" wrapText="1"/>
    </xf>
    <xf numFmtId="0" fontId="127" fillId="0" borderId="0" xfId="0" applyFont="1" applyAlignment="1">
      <alignment horizontal="center" vertical="center" wrapText="1"/>
    </xf>
    <xf numFmtId="0" fontId="9" fillId="0" borderId="113" xfId="8" applyBorder="1"/>
    <xf numFmtId="0" fontId="5" fillId="0" borderId="0" xfId="0" applyFont="1" applyAlignment="1">
      <alignment horizontal="center" vertical="top" wrapText="1"/>
    </xf>
    <xf numFmtId="0" fontId="5" fillId="0" borderId="0" xfId="0" applyFont="1" applyAlignment="1">
      <alignment horizontal="left" vertical="top"/>
    </xf>
  </cellXfs>
  <cellStyles count="26">
    <cellStyle name="20% - Accent1" xfId="23" builtinId="30"/>
    <cellStyle name="20% - Accent2" xfId="5" builtinId="34"/>
    <cellStyle name="20% - Accent3" xfId="7" builtinId="38"/>
    <cellStyle name="20% - Accent4" xfId="10" builtinId="42"/>
    <cellStyle name="20% - Accent5" xfId="21" builtinId="46"/>
    <cellStyle name="20% - Accent6" xfId="12" builtinId="50"/>
    <cellStyle name="40% - Accent1" xfId="16" builtinId="31"/>
    <cellStyle name="40% - Accent2" xfId="9" builtinId="35"/>
    <cellStyle name="40% - Accent3" xfId="18" builtinId="39"/>
    <cellStyle name="40% - Accent4" xfId="11" builtinId="43"/>
    <cellStyle name="40% - Accent5" xfId="22" builtinId="47"/>
    <cellStyle name="40% - Accent6" xfId="13" builtinId="51"/>
    <cellStyle name="60% - Accent1" xfId="17" builtinId="32"/>
    <cellStyle name="60% - Accent2" xfId="6" builtinId="36"/>
    <cellStyle name="60% - Accent3" xfId="25" builtinId="40"/>
    <cellStyle name="60% - Accent4" xfId="20" builtinId="44"/>
    <cellStyle name="Accent1" xfId="15" builtinId="29"/>
    <cellStyle name="Accent2" xfId="4" builtinId="33"/>
    <cellStyle name="Accent4" xfId="19" builtinId="41"/>
    <cellStyle name="Bad" xfId="2" builtinId="27"/>
    <cellStyle name="Good" xfId="1" builtinId="26"/>
    <cellStyle name="Hyperlink" xfId="8" builtinId="8"/>
    <cellStyle name="Neutral" xfId="14" builtinId="28"/>
    <cellStyle name="Normal" xfId="0" builtinId="0"/>
    <cellStyle name="Normal_Logistisk Regression" xfId="24" xr:uid="{2C3E7044-6AB4-47D2-8129-AF2ADBF77917}"/>
    <cellStyle name="Note" xfId="3" builtinId="10"/>
  </cellStyles>
  <dxfs count="19">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1.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haredStrings" Target="sharedStrings.xml"/><Relationship Id="rId40"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90.png"/><Relationship Id="rId3" Type="http://schemas.openxmlformats.org/officeDocument/2006/relationships/image" Target="../media/image85.png"/><Relationship Id="rId7" Type="http://schemas.openxmlformats.org/officeDocument/2006/relationships/image" Target="../media/image89.png"/><Relationship Id="rId2" Type="http://schemas.openxmlformats.org/officeDocument/2006/relationships/image" Target="../media/image84.png"/><Relationship Id="rId1" Type="http://schemas.openxmlformats.org/officeDocument/2006/relationships/image" Target="../media/image83.png"/><Relationship Id="rId6" Type="http://schemas.openxmlformats.org/officeDocument/2006/relationships/image" Target="../media/image88.png"/><Relationship Id="rId11" Type="http://schemas.openxmlformats.org/officeDocument/2006/relationships/image" Target="../media/image93.jpeg"/><Relationship Id="rId5" Type="http://schemas.openxmlformats.org/officeDocument/2006/relationships/image" Target="../media/image87.png"/><Relationship Id="rId10" Type="http://schemas.openxmlformats.org/officeDocument/2006/relationships/image" Target="../media/image92.png"/><Relationship Id="rId4" Type="http://schemas.openxmlformats.org/officeDocument/2006/relationships/image" Target="../media/image86.png"/><Relationship Id="rId9" Type="http://schemas.openxmlformats.org/officeDocument/2006/relationships/image" Target="../media/image9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88.png"/><Relationship Id="rId3" Type="http://schemas.openxmlformats.org/officeDocument/2006/relationships/image" Target="../media/image96.png"/><Relationship Id="rId7" Type="http://schemas.openxmlformats.org/officeDocument/2006/relationships/image" Target="../media/image87.png"/><Relationship Id="rId2" Type="http://schemas.openxmlformats.org/officeDocument/2006/relationships/image" Target="../media/image95.png"/><Relationship Id="rId1" Type="http://schemas.openxmlformats.org/officeDocument/2006/relationships/image" Target="../media/image94.png"/><Relationship Id="rId6" Type="http://schemas.openxmlformats.org/officeDocument/2006/relationships/image" Target="../media/image99.png"/><Relationship Id="rId11" Type="http://schemas.openxmlformats.org/officeDocument/2006/relationships/image" Target="../media/image102.jpeg"/><Relationship Id="rId5" Type="http://schemas.openxmlformats.org/officeDocument/2006/relationships/image" Target="../media/image98.png"/><Relationship Id="rId10" Type="http://schemas.openxmlformats.org/officeDocument/2006/relationships/image" Target="../media/image101.jpeg"/><Relationship Id="rId4" Type="http://schemas.openxmlformats.org/officeDocument/2006/relationships/image" Target="../media/image97.png"/><Relationship Id="rId9" Type="http://schemas.openxmlformats.org/officeDocument/2006/relationships/image" Target="../media/image100.jpeg"/></Relationships>
</file>

<file path=xl/drawings/_rels/drawing12.xml.rels><?xml version="1.0" encoding="UTF-8" standalone="yes"?>
<Relationships xmlns="http://schemas.openxmlformats.org/package/2006/relationships"><Relationship Id="rId2" Type="http://schemas.openxmlformats.org/officeDocument/2006/relationships/image" Target="../media/image104.png"/><Relationship Id="rId1" Type="http://schemas.openxmlformats.org/officeDocument/2006/relationships/image" Target="../media/image103.png"/></Relationships>
</file>

<file path=xl/drawings/_rels/drawing13.xml.rels><?xml version="1.0" encoding="UTF-8" standalone="yes"?>
<Relationships xmlns="http://schemas.openxmlformats.org/package/2006/relationships"><Relationship Id="rId3" Type="http://schemas.openxmlformats.org/officeDocument/2006/relationships/image" Target="../media/image107.png"/><Relationship Id="rId2" Type="http://schemas.openxmlformats.org/officeDocument/2006/relationships/image" Target="../media/image106.png"/><Relationship Id="rId1" Type="http://schemas.openxmlformats.org/officeDocument/2006/relationships/image" Target="../media/image105.png"/><Relationship Id="rId4" Type="http://schemas.openxmlformats.org/officeDocument/2006/relationships/image" Target="../media/image108.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16.png"/><Relationship Id="rId13" Type="http://schemas.openxmlformats.org/officeDocument/2006/relationships/image" Target="../media/image121.png"/><Relationship Id="rId3" Type="http://schemas.openxmlformats.org/officeDocument/2006/relationships/image" Target="../media/image111.pn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0.png"/><Relationship Id="rId1" Type="http://schemas.openxmlformats.org/officeDocument/2006/relationships/image" Target="../media/image109.png"/><Relationship Id="rId6" Type="http://schemas.openxmlformats.org/officeDocument/2006/relationships/image" Target="../media/image114.png"/><Relationship Id="rId11" Type="http://schemas.openxmlformats.org/officeDocument/2006/relationships/image" Target="../media/image119.png"/><Relationship Id="rId5" Type="http://schemas.openxmlformats.org/officeDocument/2006/relationships/image" Target="../media/image113.png"/><Relationship Id="rId10" Type="http://schemas.openxmlformats.org/officeDocument/2006/relationships/image" Target="../media/image118.png"/><Relationship Id="rId4" Type="http://schemas.openxmlformats.org/officeDocument/2006/relationships/image" Target="../media/image112.png"/><Relationship Id="rId9" Type="http://schemas.openxmlformats.org/officeDocument/2006/relationships/image" Target="../media/image117.png"/><Relationship Id="rId14" Type="http://schemas.openxmlformats.org/officeDocument/2006/relationships/image" Target="../media/image122.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25.png"/><Relationship Id="rId7" Type="http://schemas.openxmlformats.org/officeDocument/2006/relationships/image" Target="../media/image129.png"/><Relationship Id="rId2" Type="http://schemas.openxmlformats.org/officeDocument/2006/relationships/image" Target="../media/image124.png"/><Relationship Id="rId1" Type="http://schemas.openxmlformats.org/officeDocument/2006/relationships/image" Target="../media/image123.png"/><Relationship Id="rId6" Type="http://schemas.openxmlformats.org/officeDocument/2006/relationships/image" Target="../media/image128.png"/><Relationship Id="rId5" Type="http://schemas.openxmlformats.org/officeDocument/2006/relationships/image" Target="../media/image127.png"/><Relationship Id="rId4" Type="http://schemas.openxmlformats.org/officeDocument/2006/relationships/image" Target="../media/image126.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3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3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3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30.png"/></Relationships>
</file>

<file path=xl/drawings/_rels/drawing2.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20.xml.rels><?xml version="1.0" encoding="UTF-8" standalone="yes"?>
<Relationships xmlns="http://schemas.openxmlformats.org/package/2006/relationships"><Relationship Id="rId3" Type="http://schemas.openxmlformats.org/officeDocument/2006/relationships/image" Target="../media/image134.png"/><Relationship Id="rId2" Type="http://schemas.openxmlformats.org/officeDocument/2006/relationships/image" Target="../media/image133.png"/><Relationship Id="rId1" Type="http://schemas.openxmlformats.org/officeDocument/2006/relationships/image" Target="../media/image132.png"/><Relationship Id="rId6" Type="http://schemas.openxmlformats.org/officeDocument/2006/relationships/image" Target="../media/image137.png"/><Relationship Id="rId5" Type="http://schemas.openxmlformats.org/officeDocument/2006/relationships/image" Target="../media/image136.png"/><Relationship Id="rId4" Type="http://schemas.openxmlformats.org/officeDocument/2006/relationships/image" Target="../media/image135.png"/></Relationships>
</file>

<file path=xl/drawings/_rels/drawing21.xml.rels><?xml version="1.0" encoding="UTF-8" standalone="yes"?>
<Relationships xmlns="http://schemas.openxmlformats.org/package/2006/relationships"><Relationship Id="rId3" Type="http://schemas.openxmlformats.org/officeDocument/2006/relationships/image" Target="../media/image140.png"/><Relationship Id="rId2" Type="http://schemas.openxmlformats.org/officeDocument/2006/relationships/image" Target="../media/image139.png"/><Relationship Id="rId1" Type="http://schemas.openxmlformats.org/officeDocument/2006/relationships/image" Target="../media/image138.png"/><Relationship Id="rId5" Type="http://schemas.openxmlformats.org/officeDocument/2006/relationships/image" Target="../media/image142.png"/><Relationship Id="rId4" Type="http://schemas.openxmlformats.org/officeDocument/2006/relationships/image" Target="../media/image141.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45.png"/><Relationship Id="rId2" Type="http://schemas.openxmlformats.org/officeDocument/2006/relationships/image" Target="../media/image144.png"/><Relationship Id="rId1" Type="http://schemas.openxmlformats.org/officeDocument/2006/relationships/image" Target="../media/image143.png"/><Relationship Id="rId4" Type="http://schemas.openxmlformats.org/officeDocument/2006/relationships/image" Target="../media/image146.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48.png"/><Relationship Id="rId1" Type="http://schemas.openxmlformats.org/officeDocument/2006/relationships/image" Target="../media/image147.png"/><Relationship Id="rId4" Type="http://schemas.openxmlformats.org/officeDocument/2006/relationships/image" Target="../media/image150.png"/></Relationships>
</file>

<file path=xl/drawings/_rels/drawing24.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52.png"/><Relationship Id="rId1" Type="http://schemas.openxmlformats.org/officeDocument/2006/relationships/image" Target="../media/image151.png"/><Relationship Id="rId5" Type="http://schemas.openxmlformats.org/officeDocument/2006/relationships/image" Target="../media/image126.png"/><Relationship Id="rId4" Type="http://schemas.openxmlformats.org/officeDocument/2006/relationships/image" Target="../media/image154.png"/></Relationships>
</file>

<file path=xl/drawings/_rels/drawing25.xml.rels><?xml version="1.0" encoding="UTF-8" standalone="yes"?>
<Relationships xmlns="http://schemas.openxmlformats.org/package/2006/relationships"><Relationship Id="rId3" Type="http://schemas.openxmlformats.org/officeDocument/2006/relationships/image" Target="../media/image157.png"/><Relationship Id="rId2" Type="http://schemas.openxmlformats.org/officeDocument/2006/relationships/image" Target="../media/image156.png"/><Relationship Id="rId1" Type="http://schemas.openxmlformats.org/officeDocument/2006/relationships/image" Target="../media/image155.png"/><Relationship Id="rId6" Type="http://schemas.openxmlformats.org/officeDocument/2006/relationships/image" Target="../media/image160.png"/><Relationship Id="rId5" Type="http://schemas.openxmlformats.org/officeDocument/2006/relationships/image" Target="../media/image159.png"/><Relationship Id="rId4" Type="http://schemas.openxmlformats.org/officeDocument/2006/relationships/image" Target="../media/image158.png"/></Relationships>
</file>

<file path=xl/drawings/_rels/drawing26.xml.rels><?xml version="1.0" encoding="UTF-8" standalone="yes"?>
<Relationships xmlns="http://schemas.openxmlformats.org/package/2006/relationships"><Relationship Id="rId3" Type="http://schemas.openxmlformats.org/officeDocument/2006/relationships/image" Target="../media/image163.png"/><Relationship Id="rId2" Type="http://schemas.openxmlformats.org/officeDocument/2006/relationships/image" Target="../media/image162.png"/><Relationship Id="rId1" Type="http://schemas.openxmlformats.org/officeDocument/2006/relationships/image" Target="../media/image161.png"/><Relationship Id="rId4" Type="http://schemas.openxmlformats.org/officeDocument/2006/relationships/image" Target="../media/image4.png"/></Relationships>
</file>

<file path=xl/drawings/_rels/drawing27.xml.rels><?xml version="1.0" encoding="UTF-8" standalone="yes"?>
<Relationships xmlns="http://schemas.openxmlformats.org/package/2006/relationships"><Relationship Id="rId1" Type="http://schemas.openxmlformats.org/officeDocument/2006/relationships/image" Target="../media/image164.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67.png"/><Relationship Id="rId2" Type="http://schemas.openxmlformats.org/officeDocument/2006/relationships/image" Target="../media/image166.png"/><Relationship Id="rId1" Type="http://schemas.openxmlformats.org/officeDocument/2006/relationships/image" Target="../media/image165.png"/><Relationship Id="rId4" Type="http://schemas.openxmlformats.org/officeDocument/2006/relationships/image" Target="../media/image168.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emf"/><Relationship Id="rId5" Type="http://schemas.openxmlformats.org/officeDocument/2006/relationships/image" Target="../media/image12.png"/><Relationship Id="rId10" Type="http://schemas.openxmlformats.org/officeDocument/2006/relationships/image" Target="../media/image17.png"/><Relationship Id="rId4" Type="http://schemas.openxmlformats.org/officeDocument/2006/relationships/image" Target="../media/image11.png"/><Relationship Id="rId9" Type="http://schemas.openxmlformats.org/officeDocument/2006/relationships/image" Target="../media/image16.png"/></Relationships>
</file>

<file path=xl/drawings/_rels/drawing30.xml.rels><?xml version="1.0" encoding="UTF-8" standalone="yes"?>
<Relationships xmlns="http://schemas.openxmlformats.org/package/2006/relationships"><Relationship Id="rId8" Type="http://schemas.openxmlformats.org/officeDocument/2006/relationships/image" Target="../media/image176.png"/><Relationship Id="rId13" Type="http://schemas.openxmlformats.org/officeDocument/2006/relationships/image" Target="../media/image181.png"/><Relationship Id="rId3" Type="http://schemas.openxmlformats.org/officeDocument/2006/relationships/image" Target="../media/image171.png"/><Relationship Id="rId7" Type="http://schemas.openxmlformats.org/officeDocument/2006/relationships/image" Target="../media/image175.png"/><Relationship Id="rId12" Type="http://schemas.openxmlformats.org/officeDocument/2006/relationships/image" Target="../media/image180.png"/><Relationship Id="rId2" Type="http://schemas.openxmlformats.org/officeDocument/2006/relationships/image" Target="../media/image170.png"/><Relationship Id="rId1" Type="http://schemas.openxmlformats.org/officeDocument/2006/relationships/image" Target="../media/image169.png"/><Relationship Id="rId6" Type="http://schemas.openxmlformats.org/officeDocument/2006/relationships/image" Target="../media/image174.png"/><Relationship Id="rId11" Type="http://schemas.openxmlformats.org/officeDocument/2006/relationships/image" Target="../media/image179.png"/><Relationship Id="rId5" Type="http://schemas.openxmlformats.org/officeDocument/2006/relationships/image" Target="../media/image173.png"/><Relationship Id="rId10" Type="http://schemas.openxmlformats.org/officeDocument/2006/relationships/image" Target="../media/image178.png"/><Relationship Id="rId4" Type="http://schemas.openxmlformats.org/officeDocument/2006/relationships/image" Target="../media/image172.png"/><Relationship Id="rId9" Type="http://schemas.openxmlformats.org/officeDocument/2006/relationships/image" Target="../media/image177.png"/></Relationships>
</file>

<file path=xl/drawings/_rels/drawing31.xml.rels><?xml version="1.0" encoding="UTF-8" standalone="yes"?>
<Relationships xmlns="http://schemas.openxmlformats.org/package/2006/relationships"><Relationship Id="rId13" Type="http://schemas.openxmlformats.org/officeDocument/2006/relationships/image" Target="../media/image194.png"/><Relationship Id="rId18" Type="http://schemas.openxmlformats.org/officeDocument/2006/relationships/image" Target="../media/image199.png"/><Relationship Id="rId26" Type="http://schemas.openxmlformats.org/officeDocument/2006/relationships/image" Target="../media/image207.png"/><Relationship Id="rId3" Type="http://schemas.openxmlformats.org/officeDocument/2006/relationships/image" Target="../media/image184.png"/><Relationship Id="rId21" Type="http://schemas.openxmlformats.org/officeDocument/2006/relationships/image" Target="../media/image202.png"/><Relationship Id="rId7" Type="http://schemas.openxmlformats.org/officeDocument/2006/relationships/image" Target="../media/image188.png"/><Relationship Id="rId12" Type="http://schemas.openxmlformats.org/officeDocument/2006/relationships/image" Target="../media/image193.png"/><Relationship Id="rId17" Type="http://schemas.openxmlformats.org/officeDocument/2006/relationships/image" Target="../media/image198.png"/><Relationship Id="rId25" Type="http://schemas.openxmlformats.org/officeDocument/2006/relationships/image" Target="../media/image206.png"/><Relationship Id="rId33" Type="http://schemas.openxmlformats.org/officeDocument/2006/relationships/image" Target="../media/image214.png"/><Relationship Id="rId2" Type="http://schemas.openxmlformats.org/officeDocument/2006/relationships/image" Target="../media/image183.png"/><Relationship Id="rId16" Type="http://schemas.openxmlformats.org/officeDocument/2006/relationships/image" Target="../media/image197.png"/><Relationship Id="rId20" Type="http://schemas.openxmlformats.org/officeDocument/2006/relationships/image" Target="../media/image201.png"/><Relationship Id="rId29" Type="http://schemas.openxmlformats.org/officeDocument/2006/relationships/image" Target="../media/image210.png"/><Relationship Id="rId1" Type="http://schemas.openxmlformats.org/officeDocument/2006/relationships/image" Target="../media/image182.png"/><Relationship Id="rId6" Type="http://schemas.openxmlformats.org/officeDocument/2006/relationships/image" Target="../media/image187.png"/><Relationship Id="rId11" Type="http://schemas.openxmlformats.org/officeDocument/2006/relationships/image" Target="../media/image192.png"/><Relationship Id="rId24" Type="http://schemas.openxmlformats.org/officeDocument/2006/relationships/image" Target="../media/image205.png"/><Relationship Id="rId32" Type="http://schemas.openxmlformats.org/officeDocument/2006/relationships/image" Target="../media/image213.png"/><Relationship Id="rId5" Type="http://schemas.openxmlformats.org/officeDocument/2006/relationships/image" Target="../media/image186.png"/><Relationship Id="rId15" Type="http://schemas.openxmlformats.org/officeDocument/2006/relationships/image" Target="../media/image196.png"/><Relationship Id="rId23" Type="http://schemas.openxmlformats.org/officeDocument/2006/relationships/image" Target="../media/image204.png"/><Relationship Id="rId28" Type="http://schemas.openxmlformats.org/officeDocument/2006/relationships/image" Target="../media/image209.png"/><Relationship Id="rId10" Type="http://schemas.openxmlformats.org/officeDocument/2006/relationships/image" Target="../media/image191.png"/><Relationship Id="rId19" Type="http://schemas.openxmlformats.org/officeDocument/2006/relationships/image" Target="../media/image200.png"/><Relationship Id="rId31" Type="http://schemas.openxmlformats.org/officeDocument/2006/relationships/image" Target="../media/image212.png"/><Relationship Id="rId4" Type="http://schemas.openxmlformats.org/officeDocument/2006/relationships/image" Target="../media/image185.png"/><Relationship Id="rId9" Type="http://schemas.openxmlformats.org/officeDocument/2006/relationships/image" Target="../media/image190.png"/><Relationship Id="rId14" Type="http://schemas.openxmlformats.org/officeDocument/2006/relationships/image" Target="../media/image195.png"/><Relationship Id="rId22" Type="http://schemas.openxmlformats.org/officeDocument/2006/relationships/image" Target="../media/image203.png"/><Relationship Id="rId27" Type="http://schemas.openxmlformats.org/officeDocument/2006/relationships/image" Target="../media/image208.png"/><Relationship Id="rId30" Type="http://schemas.openxmlformats.org/officeDocument/2006/relationships/image" Target="../media/image211.png"/><Relationship Id="rId8" Type="http://schemas.openxmlformats.org/officeDocument/2006/relationships/image" Target="../media/image189.png"/></Relationships>
</file>

<file path=xl/drawings/_rels/drawing3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18" Type="http://schemas.openxmlformats.org/officeDocument/2006/relationships/image" Target="../media/image230.jpeg"/><Relationship Id="rId3" Type="http://schemas.openxmlformats.org/officeDocument/2006/relationships/image" Target="../media/image6.png"/><Relationship Id="rId21" Type="http://schemas.openxmlformats.org/officeDocument/2006/relationships/image" Target="../media/image233.jpeg"/><Relationship Id="rId7" Type="http://schemas.openxmlformats.org/officeDocument/2006/relationships/image" Target="../media/image219.png"/><Relationship Id="rId12" Type="http://schemas.openxmlformats.org/officeDocument/2006/relationships/image" Target="../media/image224.png"/><Relationship Id="rId17" Type="http://schemas.openxmlformats.org/officeDocument/2006/relationships/image" Target="../media/image229.jpeg"/><Relationship Id="rId2" Type="http://schemas.openxmlformats.org/officeDocument/2006/relationships/image" Target="../media/image216.png"/><Relationship Id="rId16" Type="http://schemas.openxmlformats.org/officeDocument/2006/relationships/image" Target="../media/image228.jpeg"/><Relationship Id="rId20" Type="http://schemas.openxmlformats.org/officeDocument/2006/relationships/image" Target="../media/image232.jpeg"/><Relationship Id="rId1" Type="http://schemas.openxmlformats.org/officeDocument/2006/relationships/image" Target="../media/image215.png"/><Relationship Id="rId6" Type="http://schemas.openxmlformats.org/officeDocument/2006/relationships/image" Target="../media/image23.png"/><Relationship Id="rId11" Type="http://schemas.openxmlformats.org/officeDocument/2006/relationships/image" Target="../media/image223.png"/><Relationship Id="rId5" Type="http://schemas.openxmlformats.org/officeDocument/2006/relationships/image" Target="../media/image218.png"/><Relationship Id="rId15" Type="http://schemas.openxmlformats.org/officeDocument/2006/relationships/image" Target="../media/image227.jpeg"/><Relationship Id="rId23" Type="http://schemas.openxmlformats.org/officeDocument/2006/relationships/image" Target="../media/image235.png"/><Relationship Id="rId10" Type="http://schemas.openxmlformats.org/officeDocument/2006/relationships/image" Target="../media/image222.png"/><Relationship Id="rId19" Type="http://schemas.openxmlformats.org/officeDocument/2006/relationships/image" Target="../media/image231.jpeg"/><Relationship Id="rId4" Type="http://schemas.openxmlformats.org/officeDocument/2006/relationships/image" Target="../media/image217.png"/><Relationship Id="rId9" Type="http://schemas.openxmlformats.org/officeDocument/2006/relationships/image" Target="../media/image221.png"/><Relationship Id="rId14" Type="http://schemas.openxmlformats.org/officeDocument/2006/relationships/image" Target="../media/image226.jpeg"/><Relationship Id="rId22" Type="http://schemas.openxmlformats.org/officeDocument/2006/relationships/image" Target="../media/image234.jpeg"/></Relationships>
</file>

<file path=xl/drawings/_rels/drawing33.xml.rels><?xml version="1.0" encoding="UTF-8" standalone="yes"?>
<Relationships xmlns="http://schemas.openxmlformats.org/package/2006/relationships"><Relationship Id="rId3" Type="http://schemas.openxmlformats.org/officeDocument/2006/relationships/image" Target="../media/image238.png"/><Relationship Id="rId2" Type="http://schemas.openxmlformats.org/officeDocument/2006/relationships/image" Target="../media/image237.png"/><Relationship Id="rId1" Type="http://schemas.openxmlformats.org/officeDocument/2006/relationships/image" Target="../media/image236.png"/><Relationship Id="rId6" Type="http://schemas.openxmlformats.org/officeDocument/2006/relationships/image" Target="../media/image241.png"/><Relationship Id="rId5" Type="http://schemas.openxmlformats.org/officeDocument/2006/relationships/image" Target="../media/image240.png"/><Relationship Id="rId4" Type="http://schemas.openxmlformats.org/officeDocument/2006/relationships/image" Target="../media/image239.png"/></Relationships>
</file>

<file path=xl/drawings/_rels/drawing4.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5.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8" Type="http://schemas.openxmlformats.org/officeDocument/2006/relationships/image" Target="../media/image34.png"/><Relationship Id="rId13" Type="http://schemas.openxmlformats.org/officeDocument/2006/relationships/image" Target="../media/image39.emf"/><Relationship Id="rId3" Type="http://schemas.openxmlformats.org/officeDocument/2006/relationships/image" Target="../media/image29.png"/><Relationship Id="rId7" Type="http://schemas.openxmlformats.org/officeDocument/2006/relationships/image" Target="../media/image33.emf"/><Relationship Id="rId12" Type="http://schemas.openxmlformats.org/officeDocument/2006/relationships/image" Target="../media/image38.emf"/><Relationship Id="rId2" Type="http://schemas.openxmlformats.org/officeDocument/2006/relationships/image" Target="../media/image28.png"/><Relationship Id="rId1" Type="http://schemas.openxmlformats.org/officeDocument/2006/relationships/image" Target="../media/image27.png"/><Relationship Id="rId6" Type="http://schemas.openxmlformats.org/officeDocument/2006/relationships/image" Target="../media/image32.emf"/><Relationship Id="rId11" Type="http://schemas.openxmlformats.org/officeDocument/2006/relationships/image" Target="../media/image37.png"/><Relationship Id="rId5" Type="http://schemas.openxmlformats.org/officeDocument/2006/relationships/image" Target="../media/image31.emf"/><Relationship Id="rId10" Type="http://schemas.openxmlformats.org/officeDocument/2006/relationships/image" Target="../media/image36.emf"/><Relationship Id="rId4" Type="http://schemas.openxmlformats.org/officeDocument/2006/relationships/image" Target="../media/image30.emf"/><Relationship Id="rId9" Type="http://schemas.openxmlformats.org/officeDocument/2006/relationships/image" Target="../media/image35.emf"/></Relationships>
</file>

<file path=xl/drawings/_rels/drawing7.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5" Type="http://schemas.openxmlformats.org/officeDocument/2006/relationships/image" Target="../media/image44.png"/><Relationship Id="rId4" Type="http://schemas.openxmlformats.org/officeDocument/2006/relationships/image" Target="../media/image43.png"/></Relationships>
</file>

<file path=xl/drawings/_rels/drawing8.xml.rels><?xml version="1.0" encoding="UTF-8" standalone="yes"?>
<Relationships xmlns="http://schemas.openxmlformats.org/package/2006/relationships"><Relationship Id="rId8" Type="http://schemas.openxmlformats.org/officeDocument/2006/relationships/image" Target="../media/image52.jpeg"/><Relationship Id="rId13" Type="http://schemas.openxmlformats.org/officeDocument/2006/relationships/image" Target="../media/image57.jpeg"/><Relationship Id="rId18" Type="http://schemas.openxmlformats.org/officeDocument/2006/relationships/image" Target="../media/image62.png"/><Relationship Id="rId3" Type="http://schemas.openxmlformats.org/officeDocument/2006/relationships/image" Target="../media/image47.png"/><Relationship Id="rId7" Type="http://schemas.openxmlformats.org/officeDocument/2006/relationships/image" Target="../media/image51.png"/><Relationship Id="rId12" Type="http://schemas.openxmlformats.org/officeDocument/2006/relationships/image" Target="../media/image56.png"/><Relationship Id="rId17" Type="http://schemas.openxmlformats.org/officeDocument/2006/relationships/image" Target="../media/image61.png"/><Relationship Id="rId2" Type="http://schemas.openxmlformats.org/officeDocument/2006/relationships/image" Target="../media/image46.png"/><Relationship Id="rId16" Type="http://schemas.openxmlformats.org/officeDocument/2006/relationships/image" Target="../media/image60.png"/><Relationship Id="rId1" Type="http://schemas.openxmlformats.org/officeDocument/2006/relationships/image" Target="../media/image45.png"/><Relationship Id="rId6" Type="http://schemas.openxmlformats.org/officeDocument/2006/relationships/image" Target="../media/image50.png"/><Relationship Id="rId11" Type="http://schemas.openxmlformats.org/officeDocument/2006/relationships/image" Target="../media/image55.png"/><Relationship Id="rId5" Type="http://schemas.openxmlformats.org/officeDocument/2006/relationships/image" Target="../media/image49.png"/><Relationship Id="rId15" Type="http://schemas.openxmlformats.org/officeDocument/2006/relationships/image" Target="../media/image59.png"/><Relationship Id="rId10" Type="http://schemas.openxmlformats.org/officeDocument/2006/relationships/image" Target="../media/image54.png"/><Relationship Id="rId4" Type="http://schemas.openxmlformats.org/officeDocument/2006/relationships/image" Target="../media/image48.png"/><Relationship Id="rId9" Type="http://schemas.openxmlformats.org/officeDocument/2006/relationships/image" Target="../media/image53.png"/><Relationship Id="rId14" Type="http://schemas.openxmlformats.org/officeDocument/2006/relationships/image" Target="../media/image58.png"/></Relationships>
</file>

<file path=xl/drawings/_rels/drawing9.xml.rels><?xml version="1.0" encoding="UTF-8" standalone="yes"?>
<Relationships xmlns="http://schemas.openxmlformats.org/package/2006/relationships"><Relationship Id="rId8" Type="http://schemas.openxmlformats.org/officeDocument/2006/relationships/image" Target="../media/image70.jpeg"/><Relationship Id="rId13" Type="http://schemas.openxmlformats.org/officeDocument/2006/relationships/image" Target="../media/image75.png"/><Relationship Id="rId18" Type="http://schemas.openxmlformats.org/officeDocument/2006/relationships/image" Target="../media/image80.png"/><Relationship Id="rId3" Type="http://schemas.openxmlformats.org/officeDocument/2006/relationships/image" Target="../media/image65.jpeg"/><Relationship Id="rId7" Type="http://schemas.openxmlformats.org/officeDocument/2006/relationships/image" Target="../media/image69.jpeg"/><Relationship Id="rId12" Type="http://schemas.openxmlformats.org/officeDocument/2006/relationships/image" Target="../media/image74.jpeg"/><Relationship Id="rId17" Type="http://schemas.openxmlformats.org/officeDocument/2006/relationships/image" Target="../media/image79.png"/><Relationship Id="rId2" Type="http://schemas.openxmlformats.org/officeDocument/2006/relationships/image" Target="../media/image64.jpeg"/><Relationship Id="rId16" Type="http://schemas.openxmlformats.org/officeDocument/2006/relationships/image" Target="../media/image78.png"/><Relationship Id="rId20" Type="http://schemas.openxmlformats.org/officeDocument/2006/relationships/image" Target="../media/image82.emf"/><Relationship Id="rId1" Type="http://schemas.openxmlformats.org/officeDocument/2006/relationships/image" Target="../media/image63.jpeg"/><Relationship Id="rId6" Type="http://schemas.openxmlformats.org/officeDocument/2006/relationships/image" Target="../media/image68.jpeg"/><Relationship Id="rId11" Type="http://schemas.openxmlformats.org/officeDocument/2006/relationships/image" Target="../media/image73.png"/><Relationship Id="rId5" Type="http://schemas.openxmlformats.org/officeDocument/2006/relationships/image" Target="../media/image67.jpeg"/><Relationship Id="rId15" Type="http://schemas.openxmlformats.org/officeDocument/2006/relationships/image" Target="../media/image77.png"/><Relationship Id="rId10" Type="http://schemas.openxmlformats.org/officeDocument/2006/relationships/image" Target="../media/image72.png"/><Relationship Id="rId19" Type="http://schemas.openxmlformats.org/officeDocument/2006/relationships/image" Target="../media/image81.jpeg"/><Relationship Id="rId4" Type="http://schemas.openxmlformats.org/officeDocument/2006/relationships/image" Target="../media/image66.jpeg"/><Relationship Id="rId9" Type="http://schemas.openxmlformats.org/officeDocument/2006/relationships/image" Target="../media/image71.png"/><Relationship Id="rId14" Type="http://schemas.openxmlformats.org/officeDocument/2006/relationships/image" Target="../media/image76.png"/></Relationships>
</file>

<file path=xl/drawings/drawing1.xml><?xml version="1.0" encoding="utf-8"?>
<xdr:wsDr xmlns:xdr="http://schemas.openxmlformats.org/drawingml/2006/spreadsheetDrawing" xmlns:a="http://schemas.openxmlformats.org/drawingml/2006/main">
  <xdr:twoCellAnchor editAs="oneCell">
    <xdr:from>
      <xdr:col>10</xdr:col>
      <xdr:colOff>77787</xdr:colOff>
      <xdr:row>0</xdr:row>
      <xdr:rowOff>131762</xdr:rowOff>
    </xdr:from>
    <xdr:to>
      <xdr:col>13</xdr:col>
      <xdr:colOff>507122</xdr:colOff>
      <xdr:row>7</xdr:row>
      <xdr:rowOff>206518</xdr:rowOff>
    </xdr:to>
    <xdr:pic>
      <xdr:nvPicPr>
        <xdr:cNvPr id="4" name="Billede 3">
          <a:extLst>
            <a:ext uri="{FF2B5EF4-FFF2-40B4-BE49-F238E27FC236}">
              <a16:creationId xmlns:a16="http://schemas.microsoft.com/office/drawing/2014/main" id="{59C9AFEB-CEEA-475A-A31D-2820AC517FC0}"/>
            </a:ext>
          </a:extLst>
        </xdr:cNvPr>
        <xdr:cNvPicPr>
          <a:picLocks noChangeAspect="1"/>
        </xdr:cNvPicPr>
      </xdr:nvPicPr>
      <xdr:blipFill>
        <a:blip xmlns:r="http://schemas.openxmlformats.org/officeDocument/2006/relationships" r:embed="rId1"/>
        <a:stretch>
          <a:fillRect/>
        </a:stretch>
      </xdr:blipFill>
      <xdr:spPr>
        <a:xfrm>
          <a:off x="10764837" y="131762"/>
          <a:ext cx="2996323" cy="2036906"/>
        </a:xfrm>
        <a:prstGeom prst="rect">
          <a:avLst/>
        </a:prstGeom>
      </xdr:spPr>
    </xdr:pic>
    <xdr:clientData/>
  </xdr:twoCellAnchor>
  <xdr:twoCellAnchor>
    <xdr:from>
      <xdr:col>0</xdr:col>
      <xdr:colOff>298451</xdr:colOff>
      <xdr:row>31</xdr:row>
      <xdr:rowOff>165100</xdr:rowOff>
    </xdr:from>
    <xdr:to>
      <xdr:col>0</xdr:col>
      <xdr:colOff>3149601</xdr:colOff>
      <xdr:row>42</xdr:row>
      <xdr:rowOff>132937</xdr:rowOff>
    </xdr:to>
    <xdr:pic>
      <xdr:nvPicPr>
        <xdr:cNvPr id="6" name="Billede 5">
          <a:extLst>
            <a:ext uri="{FF2B5EF4-FFF2-40B4-BE49-F238E27FC236}">
              <a16:creationId xmlns:a16="http://schemas.microsoft.com/office/drawing/2014/main" id="{D47D6F2F-36C6-4F2E-A875-070A85EBC3B2}"/>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298451" y="5753100"/>
          <a:ext cx="2851150" cy="1993487"/>
        </a:xfrm>
        <a:prstGeom prst="rect">
          <a:avLst/>
        </a:prstGeom>
      </xdr:spPr>
    </xdr:pic>
    <xdr:clientData/>
  </xdr:twoCellAnchor>
  <xdr:twoCellAnchor>
    <xdr:from>
      <xdr:col>0</xdr:col>
      <xdr:colOff>0</xdr:colOff>
      <xdr:row>50</xdr:row>
      <xdr:rowOff>1</xdr:rowOff>
    </xdr:from>
    <xdr:to>
      <xdr:col>0</xdr:col>
      <xdr:colOff>3284000</xdr:colOff>
      <xdr:row>61</xdr:row>
      <xdr:rowOff>50801</xdr:rowOff>
    </xdr:to>
    <xdr:pic>
      <xdr:nvPicPr>
        <xdr:cNvPr id="7" name="Billede 6">
          <a:extLst>
            <a:ext uri="{FF2B5EF4-FFF2-40B4-BE49-F238E27FC236}">
              <a16:creationId xmlns:a16="http://schemas.microsoft.com/office/drawing/2014/main" id="{979059F9-6648-4EFC-9FF1-68055359B66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0" y="9086851"/>
          <a:ext cx="3284000" cy="2076450"/>
        </a:xfrm>
        <a:prstGeom prst="rect">
          <a:avLst/>
        </a:prstGeom>
      </xdr:spPr>
    </xdr:pic>
    <xdr:clientData/>
  </xdr:twoCellAnchor>
  <xdr:twoCellAnchor editAs="oneCell">
    <xdr:from>
      <xdr:col>12</xdr:col>
      <xdr:colOff>196216</xdr:colOff>
      <xdr:row>27</xdr:row>
      <xdr:rowOff>26670</xdr:rowOff>
    </xdr:from>
    <xdr:to>
      <xdr:col>18</xdr:col>
      <xdr:colOff>548640</xdr:colOff>
      <xdr:row>37</xdr:row>
      <xdr:rowOff>41103</xdr:rowOff>
    </xdr:to>
    <xdr:pic>
      <xdr:nvPicPr>
        <xdr:cNvPr id="2" name="Billede 4">
          <a:extLst>
            <a:ext uri="{FF2B5EF4-FFF2-40B4-BE49-F238E27FC236}">
              <a16:creationId xmlns:a16="http://schemas.microsoft.com/office/drawing/2014/main" id="{C8355FDD-14A9-4F5C-9CE1-C5E2C650850C}"/>
            </a:ext>
          </a:extLst>
        </xdr:cNvPr>
        <xdr:cNvPicPr>
          <a:picLocks noChangeAspect="1"/>
        </xdr:cNvPicPr>
      </xdr:nvPicPr>
      <xdr:blipFill>
        <a:blip xmlns:r="http://schemas.openxmlformats.org/officeDocument/2006/relationships" r:embed="rId4"/>
        <a:stretch>
          <a:fillRect/>
        </a:stretch>
      </xdr:blipFill>
      <xdr:spPr>
        <a:xfrm>
          <a:off x="10803256" y="4652010"/>
          <a:ext cx="3918584" cy="2932893"/>
        </a:xfrm>
        <a:prstGeom prst="rect">
          <a:avLst/>
        </a:prstGeom>
      </xdr:spPr>
    </xdr:pic>
    <xdr:clientData/>
  </xdr:twoCellAnchor>
  <xdr:twoCellAnchor>
    <xdr:from>
      <xdr:col>11</xdr:col>
      <xdr:colOff>646111</xdr:colOff>
      <xdr:row>7</xdr:row>
      <xdr:rowOff>172618</xdr:rowOff>
    </xdr:from>
    <xdr:to>
      <xdr:col>12</xdr:col>
      <xdr:colOff>552449</xdr:colOff>
      <xdr:row>14</xdr:row>
      <xdr:rowOff>158750</xdr:rowOff>
    </xdr:to>
    <xdr:sp macro="" textlink="">
      <xdr:nvSpPr>
        <xdr:cNvPr id="8" name="Pil: nedad 7">
          <a:extLst>
            <a:ext uri="{FF2B5EF4-FFF2-40B4-BE49-F238E27FC236}">
              <a16:creationId xmlns:a16="http://schemas.microsoft.com/office/drawing/2014/main" id="{DE6C101A-9DE7-4B23-BBF9-AF9266AE92C9}"/>
            </a:ext>
          </a:extLst>
        </xdr:cNvPr>
        <xdr:cNvSpPr/>
      </xdr:nvSpPr>
      <xdr:spPr>
        <a:xfrm rot="8548727">
          <a:off x="12304711" y="2134768"/>
          <a:ext cx="877888" cy="1710157"/>
        </a:xfrm>
        <a:prstGeom prst="down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twoCellAnchor>
    <xdr:from>
      <xdr:col>0</xdr:col>
      <xdr:colOff>755651</xdr:colOff>
      <xdr:row>71</xdr:row>
      <xdr:rowOff>139700</xdr:rowOff>
    </xdr:from>
    <xdr:to>
      <xdr:col>0</xdr:col>
      <xdr:colOff>3346451</xdr:colOff>
      <xdr:row>87</xdr:row>
      <xdr:rowOff>171450</xdr:rowOff>
    </xdr:to>
    <xdr:grpSp>
      <xdr:nvGrpSpPr>
        <xdr:cNvPr id="9" name="Gruppe 8">
          <a:extLst>
            <a:ext uri="{FF2B5EF4-FFF2-40B4-BE49-F238E27FC236}">
              <a16:creationId xmlns:a16="http://schemas.microsoft.com/office/drawing/2014/main" id="{16FD3991-72F7-42AF-B7E6-B54AA7EB3525}"/>
            </a:ext>
          </a:extLst>
        </xdr:cNvPr>
        <xdr:cNvGrpSpPr/>
      </xdr:nvGrpSpPr>
      <xdr:grpSpPr>
        <a:xfrm>
          <a:off x="0" y="17290143"/>
          <a:ext cx="0" cy="5300436"/>
          <a:chOff x="3604225" y="0"/>
          <a:chExt cx="4700917" cy="6858000"/>
        </a:xfrm>
      </xdr:grpSpPr>
      <xdr:pic>
        <xdr:nvPicPr>
          <xdr:cNvPr id="10" name="Billede 9">
            <a:extLst>
              <a:ext uri="{FF2B5EF4-FFF2-40B4-BE49-F238E27FC236}">
                <a16:creationId xmlns:a16="http://schemas.microsoft.com/office/drawing/2014/main" id="{2C3E1272-8D08-4304-8A17-0C69CC2D7D80}"/>
              </a:ext>
            </a:extLst>
          </xdr:cNvPr>
          <xdr:cNvPicPr>
            <a:picLocks noChangeAspect="1"/>
          </xdr:cNvPicPr>
        </xdr:nvPicPr>
        <xdr:blipFill>
          <a:blip xmlns:r="http://schemas.openxmlformats.org/officeDocument/2006/relationships" r:embed="rId5"/>
          <a:stretch>
            <a:fillRect/>
          </a:stretch>
        </xdr:blipFill>
        <xdr:spPr>
          <a:xfrm>
            <a:off x="3604225" y="0"/>
            <a:ext cx="4700917" cy="6858000"/>
          </a:xfrm>
          <a:prstGeom prst="rect">
            <a:avLst/>
          </a:prstGeom>
        </xdr:spPr>
      </xdr:pic>
      <xdr:sp macro="" textlink="">
        <xdr:nvSpPr>
          <xdr:cNvPr id="11" name="Rektangel: afrundede hjørner 10">
            <a:extLst>
              <a:ext uri="{FF2B5EF4-FFF2-40B4-BE49-F238E27FC236}">
                <a16:creationId xmlns:a16="http://schemas.microsoft.com/office/drawing/2014/main" id="{D39C113C-53D8-4A8B-B05D-121B2C618527}"/>
              </a:ext>
            </a:extLst>
          </xdr:cNvPr>
          <xdr:cNvSpPr/>
        </xdr:nvSpPr>
        <xdr:spPr>
          <a:xfrm>
            <a:off x="5514415" y="215153"/>
            <a:ext cx="1163170" cy="692523"/>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da-DK"/>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da-DK"/>
          </a:p>
        </xdr:txBody>
      </xdr:sp>
    </xdr:grpSp>
    <xdr:clientData/>
  </xdr:twoCellAnchor>
  <xdr:twoCellAnchor>
    <xdr:from>
      <xdr:col>3</xdr:col>
      <xdr:colOff>351920</xdr:colOff>
      <xdr:row>0</xdr:row>
      <xdr:rowOff>267766</xdr:rowOff>
    </xdr:from>
    <xdr:to>
      <xdr:col>4</xdr:col>
      <xdr:colOff>685764</xdr:colOff>
      <xdr:row>3</xdr:row>
      <xdr:rowOff>15009</xdr:rowOff>
    </xdr:to>
    <xdr:sp macro="" textlink="">
      <xdr:nvSpPr>
        <xdr:cNvPr id="12" name="Pil: nedad 11">
          <a:extLst>
            <a:ext uri="{FF2B5EF4-FFF2-40B4-BE49-F238E27FC236}">
              <a16:creationId xmlns:a16="http://schemas.microsoft.com/office/drawing/2014/main" id="{E028BE2F-FA61-4AAD-941F-168636B98696}"/>
            </a:ext>
          </a:extLst>
        </xdr:cNvPr>
        <xdr:cNvSpPr/>
      </xdr:nvSpPr>
      <xdr:spPr>
        <a:xfrm rot="7297440">
          <a:off x="1797746" y="-16010"/>
          <a:ext cx="633068" cy="1200619"/>
        </a:xfrm>
        <a:prstGeom prst="down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2616</xdr:colOff>
      <xdr:row>40</xdr:row>
      <xdr:rowOff>22973</xdr:rowOff>
    </xdr:from>
    <xdr:to>
      <xdr:col>10</xdr:col>
      <xdr:colOff>324607</xdr:colOff>
      <xdr:row>64</xdr:row>
      <xdr:rowOff>92328</xdr:rowOff>
    </xdr:to>
    <xdr:pic>
      <xdr:nvPicPr>
        <xdr:cNvPr id="23" name="Billede 3">
          <a:extLst>
            <a:ext uri="{FF2B5EF4-FFF2-40B4-BE49-F238E27FC236}">
              <a16:creationId xmlns:a16="http://schemas.microsoft.com/office/drawing/2014/main" id="{95768972-3201-4C5C-B7E3-AA6519D0FC3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869482" y="7301779"/>
          <a:ext cx="5235185" cy="4436639"/>
        </a:xfrm>
        <a:prstGeom prst="rect">
          <a:avLst/>
        </a:prstGeom>
      </xdr:spPr>
    </xdr:pic>
    <xdr:clientData/>
  </xdr:twoCellAnchor>
  <xdr:twoCellAnchor editAs="oneCell">
    <xdr:from>
      <xdr:col>2</xdr:col>
      <xdr:colOff>39701</xdr:colOff>
      <xdr:row>65</xdr:row>
      <xdr:rowOff>175560</xdr:rowOff>
    </xdr:from>
    <xdr:to>
      <xdr:col>6</xdr:col>
      <xdr:colOff>308067</xdr:colOff>
      <xdr:row>86</xdr:row>
      <xdr:rowOff>100990</xdr:rowOff>
    </xdr:to>
    <xdr:pic>
      <xdr:nvPicPr>
        <xdr:cNvPr id="2" name="Billede 4">
          <a:extLst>
            <a:ext uri="{FF2B5EF4-FFF2-40B4-BE49-F238E27FC236}">
              <a16:creationId xmlns:a16="http://schemas.microsoft.com/office/drawing/2014/main" id="{F1734262-1985-47EE-ABF6-41E23EE48CAD}"/>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06567" y="12003620"/>
          <a:ext cx="2706766" cy="3737278"/>
        </a:xfrm>
        <a:prstGeom prst="rect">
          <a:avLst/>
        </a:prstGeom>
      </xdr:spPr>
    </xdr:pic>
    <xdr:clientData/>
  </xdr:twoCellAnchor>
  <xdr:twoCellAnchor editAs="oneCell">
    <xdr:from>
      <xdr:col>9</xdr:col>
      <xdr:colOff>598283</xdr:colOff>
      <xdr:row>2</xdr:row>
      <xdr:rowOff>227</xdr:rowOff>
    </xdr:from>
    <xdr:to>
      <xdr:col>14</xdr:col>
      <xdr:colOff>53340</xdr:colOff>
      <xdr:row>13</xdr:row>
      <xdr:rowOff>128259</xdr:rowOff>
    </xdr:to>
    <xdr:pic>
      <xdr:nvPicPr>
        <xdr:cNvPr id="24" name="Billede 16">
          <a:extLst>
            <a:ext uri="{FF2B5EF4-FFF2-40B4-BE49-F238E27FC236}">
              <a16:creationId xmlns:a16="http://schemas.microsoft.com/office/drawing/2014/main" id="{FE0F0993-28BD-4746-838E-9348E354714F}"/>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8738857" y="362366"/>
          <a:ext cx="2510602" cy="2119794"/>
        </a:xfrm>
        <a:prstGeom prst="rect">
          <a:avLst/>
        </a:prstGeom>
      </xdr:spPr>
    </xdr:pic>
    <xdr:clientData/>
  </xdr:twoCellAnchor>
  <xdr:twoCellAnchor>
    <xdr:from>
      <xdr:col>1</xdr:col>
      <xdr:colOff>540326</xdr:colOff>
      <xdr:row>117</xdr:row>
      <xdr:rowOff>27709</xdr:rowOff>
    </xdr:from>
    <xdr:to>
      <xdr:col>13</xdr:col>
      <xdr:colOff>264475</xdr:colOff>
      <xdr:row>129</xdr:row>
      <xdr:rowOff>137878</xdr:rowOff>
    </xdr:to>
    <xdr:pic>
      <xdr:nvPicPr>
        <xdr:cNvPr id="12" name="Picture 2">
          <a:extLst>
            <a:ext uri="{FF2B5EF4-FFF2-40B4-BE49-F238E27FC236}">
              <a16:creationId xmlns:a16="http://schemas.microsoft.com/office/drawing/2014/main" id="{7592B471-65F1-43CF-8936-0667EBC5B88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a:ext>
          </a:extLst>
        </a:blip>
        <a:srcRect/>
        <a:stretch>
          <a:fillRect/>
        </a:stretch>
      </xdr:blipFill>
      <xdr:spPr bwMode="auto">
        <a:xfrm>
          <a:off x="3792029" y="6727273"/>
          <a:ext cx="7057456" cy="2283001"/>
        </a:xfrm>
        <a:prstGeom prst="rect">
          <a:avLst/>
        </a:prstGeom>
        <a:noFill/>
        <a:ln w="9525">
          <a:solidFill>
            <a:schemeClr val="tx1"/>
          </a:solidFill>
          <a:miter lim="800000"/>
          <a:headEnd/>
          <a:tailEnd/>
        </a:ln>
        <a:effectLst/>
        <a:extLst>
          <a:ext uri="{909E8E84-426E-40DD-AFC4-6F175D3DCCD1}">
            <a14:hiddenFill xmlns:a14="http://schemas.microsoft.com/office/drawing/2010/main">
              <a:solidFill>
                <a:schemeClr val="accent1"/>
              </a:solidFill>
            </a14:hiddenFill>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8</xdr:col>
      <xdr:colOff>56276</xdr:colOff>
      <xdr:row>122</xdr:row>
      <xdr:rowOff>49905</xdr:rowOff>
    </xdr:from>
    <xdr:to>
      <xdr:col>9</xdr:col>
      <xdr:colOff>94941</xdr:colOff>
      <xdr:row>124</xdr:row>
      <xdr:rowOff>115681</xdr:rowOff>
    </xdr:to>
    <xdr:sp macro="" textlink="">
      <xdr:nvSpPr>
        <xdr:cNvPr id="13" name="Oval 5">
          <a:extLst>
            <a:ext uri="{FF2B5EF4-FFF2-40B4-BE49-F238E27FC236}">
              <a16:creationId xmlns:a16="http://schemas.microsoft.com/office/drawing/2014/main" id="{003F7722-7B10-4C2A-8C89-F4AF595B6F72}"/>
            </a:ext>
          </a:extLst>
        </xdr:cNvPr>
        <xdr:cNvSpPr/>
      </xdr:nvSpPr>
      <xdr:spPr>
        <a:xfrm>
          <a:off x="7585741" y="7654816"/>
          <a:ext cx="649774" cy="42791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4</xdr:col>
      <xdr:colOff>252714</xdr:colOff>
      <xdr:row>124</xdr:row>
      <xdr:rowOff>115681</xdr:rowOff>
    </xdr:from>
    <xdr:to>
      <xdr:col>8</xdr:col>
      <xdr:colOff>380237</xdr:colOff>
      <xdr:row>130</xdr:row>
      <xdr:rowOff>106208</xdr:rowOff>
    </xdr:to>
    <xdr:cxnSp macro="">
      <xdr:nvCxnSpPr>
        <xdr:cNvPr id="15" name="Straight Arrow Connector 6">
          <a:extLst>
            <a:ext uri="{FF2B5EF4-FFF2-40B4-BE49-F238E27FC236}">
              <a16:creationId xmlns:a16="http://schemas.microsoft.com/office/drawing/2014/main" id="{0E39BE53-E546-459B-B1B2-B128D139B953}"/>
            </a:ext>
          </a:extLst>
        </xdr:cNvPr>
        <xdr:cNvCxnSpPr>
          <a:stCxn id="13" idx="4"/>
          <a:endCxn id="6" idx="0"/>
        </xdr:cNvCxnSpPr>
      </xdr:nvCxnSpPr>
      <xdr:spPr>
        <a:xfrm flipH="1">
          <a:off x="5246903" y="22649600"/>
          <a:ext cx="2564550" cy="1071743"/>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401690</xdr:colOff>
      <xdr:row>124</xdr:row>
      <xdr:rowOff>115681</xdr:rowOff>
    </xdr:from>
    <xdr:to>
      <xdr:col>11</xdr:col>
      <xdr:colOff>68076</xdr:colOff>
      <xdr:row>131</xdr:row>
      <xdr:rowOff>17732</xdr:rowOff>
    </xdr:to>
    <xdr:cxnSp macro="">
      <xdr:nvCxnSpPr>
        <xdr:cNvPr id="16" name="Straight Arrow Connector 7">
          <a:extLst>
            <a:ext uri="{FF2B5EF4-FFF2-40B4-BE49-F238E27FC236}">
              <a16:creationId xmlns:a16="http://schemas.microsoft.com/office/drawing/2014/main" id="{B37B4774-FB0D-4A67-80A0-1DB25B578A25}"/>
            </a:ext>
          </a:extLst>
        </xdr:cNvPr>
        <xdr:cNvCxnSpPr>
          <a:stCxn id="13" idx="4"/>
          <a:endCxn id="18" idx="0"/>
        </xdr:cNvCxnSpPr>
      </xdr:nvCxnSpPr>
      <xdr:spPr>
        <a:xfrm>
          <a:off x="8325705" y="23215951"/>
          <a:ext cx="1622873" cy="1206376"/>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489261</xdr:colOff>
      <xdr:row>130</xdr:row>
      <xdr:rowOff>106208</xdr:rowOff>
    </xdr:from>
    <xdr:to>
      <xdr:col>6</xdr:col>
      <xdr:colOff>16166</xdr:colOff>
      <xdr:row>133</xdr:row>
      <xdr:rowOff>142181</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A340AC19-A8C7-4266-AD9A-1605A7B00E7B}"/>
                </a:ext>
              </a:extLst>
            </xdr:cNvPr>
            <xdr:cNvSpPr txBox="1"/>
          </xdr:nvSpPr>
          <xdr:spPr>
            <a:xfrm>
              <a:off x="4352073" y="9159673"/>
              <a:ext cx="1971341" cy="579181"/>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b="0" i="1">
                        <a:solidFill>
                          <a:srgbClr val="FF33CC"/>
                        </a:solidFill>
                        <a:latin typeface="Cambria Math"/>
                      </a:rPr>
                      <m:t>𝑝</m:t>
                    </m:r>
                    <m:r>
                      <a:rPr lang="da-DK" sz="1600" b="0" i="1">
                        <a:solidFill>
                          <a:srgbClr val="FF33CC"/>
                        </a:solidFill>
                        <a:latin typeface="Cambria Math"/>
                      </a:rPr>
                      <m:t> ≥ .05</m:t>
                    </m:r>
                  </m:oMath>
                </m:oMathPara>
              </a14:m>
              <a:endParaRPr lang="da-DK" sz="1600">
                <a:solidFill>
                  <a:srgbClr val="FF33CC"/>
                </a:solidFill>
              </a:endParaRPr>
            </a:p>
            <a:p>
              <a:r>
                <a:rPr lang="da-DK" sz="1600">
                  <a:solidFill>
                    <a:srgbClr val="FF33CC"/>
                  </a:solidFill>
                </a:rPr>
                <a:t>Sfæricitet opfyldt</a:t>
              </a:r>
            </a:p>
          </xdr:txBody>
        </xdr:sp>
      </mc:Choice>
      <mc:Fallback xmlns="">
        <xdr:sp macro="" textlink="">
          <xdr:nvSpPr>
            <xdr:cNvPr id="17" name="TextBox 8">
              <a:extLst>
                <a:ext uri="{FF2B5EF4-FFF2-40B4-BE49-F238E27FC236}">
                  <a16:creationId xmlns:a16="http://schemas.microsoft.com/office/drawing/2014/main" id="{A340AC19-A8C7-4266-AD9A-1605A7B00E7B}"/>
                </a:ext>
              </a:extLst>
            </xdr:cNvPr>
            <xdr:cNvSpPr txBox="1"/>
          </xdr:nvSpPr>
          <xdr:spPr>
            <a:xfrm>
              <a:off x="4352073" y="9159673"/>
              <a:ext cx="1971341" cy="579181"/>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b="0" i="0">
                  <a:solidFill>
                    <a:srgbClr val="FF33CC"/>
                  </a:solidFill>
                  <a:latin typeface="Cambria Math"/>
                </a:rPr>
                <a:t>𝑝 ≥ .05</a:t>
              </a:r>
              <a:endParaRPr lang="da-DK" sz="1600">
                <a:solidFill>
                  <a:srgbClr val="FF33CC"/>
                </a:solidFill>
              </a:endParaRPr>
            </a:p>
            <a:p>
              <a:r>
                <a:rPr lang="da-DK" sz="1600">
                  <a:solidFill>
                    <a:srgbClr val="FF33CC"/>
                  </a:solidFill>
                </a:rPr>
                <a:t>Sfæricitet opfyldt</a:t>
              </a:r>
            </a:p>
          </xdr:txBody>
        </xdr:sp>
      </mc:Fallback>
    </mc:AlternateContent>
    <xdr:clientData/>
  </xdr:twoCellAnchor>
  <xdr:twoCellAnchor>
    <xdr:from>
      <xdr:col>9</xdr:col>
      <xdr:colOff>58109</xdr:colOff>
      <xdr:row>131</xdr:row>
      <xdr:rowOff>17732</xdr:rowOff>
    </xdr:from>
    <xdr:to>
      <xdr:col>13</xdr:col>
      <xdr:colOff>78043</xdr:colOff>
      <xdr:row>134</xdr:row>
      <xdr:rowOff>81048</xdr:rowOff>
    </xdr:to>
    <mc:AlternateContent xmlns:mc="http://schemas.openxmlformats.org/markup-compatibility/2006" xmlns:a14="http://schemas.microsoft.com/office/drawing/2010/main">
      <mc:Choice Requires="a14">
        <xdr:sp macro="" textlink="">
          <xdr:nvSpPr>
            <xdr:cNvPr id="18" name="TextBox 9">
              <a:extLst>
                <a:ext uri="{FF2B5EF4-FFF2-40B4-BE49-F238E27FC236}">
                  <a16:creationId xmlns:a16="http://schemas.microsoft.com/office/drawing/2014/main" id="{239B49A6-0EBD-41D6-A661-9578263AAF2C}"/>
                </a:ext>
              </a:extLst>
            </xdr:cNvPr>
            <xdr:cNvSpPr txBox="1"/>
          </xdr:nvSpPr>
          <xdr:spPr>
            <a:xfrm>
              <a:off x="8634286" y="24422327"/>
              <a:ext cx="2628583" cy="622312"/>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i="1">
                        <a:solidFill>
                          <a:srgbClr val="00B050"/>
                        </a:solidFill>
                        <a:latin typeface="Cambria Math"/>
                      </a:rPr>
                      <m:t>𝑝</m:t>
                    </m:r>
                    <m:r>
                      <a:rPr lang="da-DK" sz="1600" b="0" i="1">
                        <a:solidFill>
                          <a:srgbClr val="00B050"/>
                        </a:solidFill>
                        <a:latin typeface="Cambria Math"/>
                      </a:rPr>
                      <m:t>&lt;</m:t>
                    </m:r>
                    <m:r>
                      <a:rPr lang="da-DK" sz="1600" i="1">
                        <a:solidFill>
                          <a:srgbClr val="00B050"/>
                        </a:solidFill>
                        <a:latin typeface="Cambria Math"/>
                      </a:rPr>
                      <m:t> .0</m:t>
                    </m:r>
                    <m:r>
                      <a:rPr lang="da-DK" sz="1600" i="1">
                        <a:solidFill>
                          <a:srgbClr val="00B050"/>
                        </a:solidFill>
                        <a:latin typeface="Cambria Math"/>
                        <a:ea typeface="Cambria Math"/>
                      </a:rPr>
                      <m:t>5</m:t>
                    </m:r>
                  </m:oMath>
                </m:oMathPara>
              </a14:m>
              <a:endParaRPr lang="da-DK" sz="1600">
                <a:solidFill>
                  <a:srgbClr val="00B050"/>
                </a:solidFill>
              </a:endParaRPr>
            </a:p>
            <a:p>
              <a:r>
                <a:rPr lang="da-DK" sz="1600">
                  <a:solidFill>
                    <a:srgbClr val="00B050"/>
                  </a:solidFill>
                </a:rPr>
                <a:t>Sfæricitet ikke opfyldt</a:t>
              </a:r>
            </a:p>
          </xdr:txBody>
        </xdr:sp>
      </mc:Choice>
      <mc:Fallback xmlns="">
        <xdr:sp macro="" textlink="">
          <xdr:nvSpPr>
            <xdr:cNvPr id="18" name="TextBox 9">
              <a:extLst>
                <a:ext uri="{FF2B5EF4-FFF2-40B4-BE49-F238E27FC236}">
                  <a16:creationId xmlns:a16="http://schemas.microsoft.com/office/drawing/2014/main" id="{239B49A6-0EBD-41D6-A661-9578263AAF2C}"/>
                </a:ext>
              </a:extLst>
            </xdr:cNvPr>
            <xdr:cNvSpPr txBox="1"/>
          </xdr:nvSpPr>
          <xdr:spPr>
            <a:xfrm>
              <a:off x="8634286" y="24422327"/>
              <a:ext cx="2628583" cy="622312"/>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i="0">
                  <a:solidFill>
                    <a:srgbClr val="00B050"/>
                  </a:solidFill>
                  <a:latin typeface="Cambria Math"/>
                </a:rPr>
                <a:t>𝑝</a:t>
              </a:r>
              <a:r>
                <a:rPr lang="da-DK" sz="1600" b="0" i="0">
                  <a:solidFill>
                    <a:srgbClr val="00B050"/>
                  </a:solidFill>
                  <a:latin typeface="Cambria Math"/>
                </a:rPr>
                <a:t>&lt;</a:t>
              </a:r>
              <a:r>
                <a:rPr lang="da-DK" sz="1600" i="0">
                  <a:solidFill>
                    <a:srgbClr val="00B050"/>
                  </a:solidFill>
                  <a:latin typeface="Cambria Math"/>
                </a:rPr>
                <a:t> .0</a:t>
              </a:r>
              <a:r>
                <a:rPr lang="da-DK" sz="1600" i="0">
                  <a:solidFill>
                    <a:srgbClr val="00B050"/>
                  </a:solidFill>
                  <a:latin typeface="Cambria Math"/>
                  <a:ea typeface="Cambria Math"/>
                </a:rPr>
                <a:t>5</a:t>
              </a:r>
              <a:endParaRPr lang="da-DK" sz="1600">
                <a:solidFill>
                  <a:srgbClr val="00B050"/>
                </a:solidFill>
              </a:endParaRPr>
            </a:p>
            <a:p>
              <a:r>
                <a:rPr lang="da-DK" sz="1600">
                  <a:solidFill>
                    <a:srgbClr val="00B050"/>
                  </a:solidFill>
                </a:rPr>
                <a:t>Sfæricitet ikke opfyldt</a:t>
              </a:r>
            </a:p>
          </xdr:txBody>
        </xdr:sp>
      </mc:Fallback>
    </mc:AlternateContent>
    <xdr:clientData/>
  </xdr:twoCellAnchor>
  <xdr:twoCellAnchor>
    <xdr:from>
      <xdr:col>11</xdr:col>
      <xdr:colOff>68076</xdr:colOff>
      <xdr:row>134</xdr:row>
      <xdr:rowOff>81048</xdr:rowOff>
    </xdr:from>
    <xdr:to>
      <xdr:col>11</xdr:col>
      <xdr:colOff>101729</xdr:colOff>
      <xdr:row>136</xdr:row>
      <xdr:rowOff>131754</xdr:rowOff>
    </xdr:to>
    <xdr:cxnSp macro="">
      <xdr:nvCxnSpPr>
        <xdr:cNvPr id="19" name="Straight Arrow Connector 10">
          <a:extLst>
            <a:ext uri="{FF2B5EF4-FFF2-40B4-BE49-F238E27FC236}">
              <a16:creationId xmlns:a16="http://schemas.microsoft.com/office/drawing/2014/main" id="{6E31A3F2-1F2C-46A2-A8FE-7AD67D5E9C98}"/>
            </a:ext>
          </a:extLst>
        </xdr:cNvPr>
        <xdr:cNvCxnSpPr>
          <a:stCxn id="18" idx="2"/>
          <a:endCxn id="20" idx="0"/>
        </xdr:cNvCxnSpPr>
      </xdr:nvCxnSpPr>
      <xdr:spPr>
        <a:xfrm>
          <a:off x="9948578" y="25044639"/>
          <a:ext cx="33653" cy="423370"/>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296888</xdr:colOff>
      <xdr:row>136</xdr:row>
      <xdr:rowOff>131754</xdr:rowOff>
    </xdr:from>
    <xdr:to>
      <xdr:col>14</xdr:col>
      <xdr:colOff>558733</xdr:colOff>
      <xdr:row>140</xdr:row>
      <xdr:rowOff>8738</xdr:rowOff>
    </xdr:to>
    <xdr:sp macro="" textlink="">
      <xdr:nvSpPr>
        <xdr:cNvPr id="20" name="TextBox 11">
          <a:extLst>
            <a:ext uri="{FF2B5EF4-FFF2-40B4-BE49-F238E27FC236}">
              <a16:creationId xmlns:a16="http://schemas.microsoft.com/office/drawing/2014/main" id="{D5B961A4-DF08-41E0-8D2C-CC709D2F293E}"/>
            </a:ext>
          </a:extLst>
        </xdr:cNvPr>
        <xdr:cNvSpPr txBox="1"/>
      </xdr:nvSpPr>
      <xdr:spPr>
        <a:xfrm>
          <a:off x="7568741" y="25468009"/>
          <a:ext cx="4826980" cy="622312"/>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00B050"/>
              </a:solidFill>
            </a:rPr>
            <a:t>Frihedsgraderne for </a:t>
          </a:r>
          <a:r>
            <a:rPr lang="da-DK" sz="1600" i="1">
              <a:solidFill>
                <a:srgbClr val="00B050"/>
              </a:solidFill>
            </a:rPr>
            <a:t>F</a:t>
          </a:r>
          <a:r>
            <a:rPr lang="da-DK" sz="1600">
              <a:solidFill>
                <a:srgbClr val="00B050"/>
              </a:solidFill>
            </a:rPr>
            <a:t>–testen korrigeres for at begrænse Type I fejl.</a:t>
          </a:r>
        </a:p>
        <a:p>
          <a:r>
            <a:rPr lang="da-DK" sz="1600">
              <a:solidFill>
                <a:srgbClr val="00B050"/>
              </a:solidFill>
            </a:rPr>
            <a:t>(Huynh-Feldt</a:t>
          </a:r>
          <a:r>
            <a:rPr lang="da-DK" sz="1600" baseline="0">
              <a:solidFill>
                <a:srgbClr val="00B050"/>
              </a:solidFill>
            </a:rPr>
            <a:t> anvendes på dette kursus)</a:t>
          </a:r>
          <a:endParaRPr lang="da-DK" sz="1600">
            <a:solidFill>
              <a:srgbClr val="00B050"/>
            </a:solidFill>
          </a:endParaRPr>
        </a:p>
      </xdr:txBody>
    </xdr:sp>
    <xdr:clientData/>
  </xdr:twoCellAnchor>
  <xdr:twoCellAnchor>
    <xdr:from>
      <xdr:col>4</xdr:col>
      <xdr:colOff>252714</xdr:colOff>
      <xdr:row>133</xdr:row>
      <xdr:rowOff>142181</xdr:rowOff>
    </xdr:from>
    <xdr:to>
      <xdr:col>4</xdr:col>
      <xdr:colOff>261930</xdr:colOff>
      <xdr:row>137</xdr:row>
      <xdr:rowOff>158943</xdr:rowOff>
    </xdr:to>
    <xdr:cxnSp macro="">
      <xdr:nvCxnSpPr>
        <xdr:cNvPr id="21" name="Straight Arrow Connector 13">
          <a:extLst>
            <a:ext uri="{FF2B5EF4-FFF2-40B4-BE49-F238E27FC236}">
              <a16:creationId xmlns:a16="http://schemas.microsoft.com/office/drawing/2014/main" id="{A95D7BAA-77F2-4D19-BF04-904F6AA3E3BE}"/>
            </a:ext>
          </a:extLst>
        </xdr:cNvPr>
        <xdr:cNvCxnSpPr>
          <a:stCxn id="6" idx="2"/>
          <a:endCxn id="3" idx="0"/>
        </xdr:cNvCxnSpPr>
      </xdr:nvCxnSpPr>
      <xdr:spPr>
        <a:xfrm>
          <a:off x="5246903" y="24297924"/>
          <a:ext cx="9216" cy="737573"/>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598290</xdr:colOff>
      <xdr:row>137</xdr:row>
      <xdr:rowOff>158943</xdr:rowOff>
    </xdr:from>
    <xdr:to>
      <xdr:col>5</xdr:col>
      <xdr:colOff>534825</xdr:colOff>
      <xdr:row>139</xdr:row>
      <xdr:rowOff>132120</xdr:rowOff>
    </xdr:to>
    <xdr:sp macro="" textlink="">
      <xdr:nvSpPr>
        <xdr:cNvPr id="3" name="TextBox 17">
          <a:extLst>
            <a:ext uri="{FF2B5EF4-FFF2-40B4-BE49-F238E27FC236}">
              <a16:creationId xmlns:a16="http://schemas.microsoft.com/office/drawing/2014/main" id="{D9311DF2-B83E-4506-9D21-2393ED1DB784}"/>
            </a:ext>
          </a:extLst>
        </xdr:cNvPr>
        <xdr:cNvSpPr txBox="1"/>
      </xdr:nvSpPr>
      <xdr:spPr>
        <a:xfrm>
          <a:off x="4609676" y="10707200"/>
          <a:ext cx="1895963" cy="343291"/>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FF33CC"/>
              </a:solidFill>
            </a:rPr>
            <a:t>Ingen justering</a:t>
          </a:r>
        </a:p>
      </xdr:txBody>
    </xdr:sp>
    <xdr:clientData/>
  </xdr:twoCellAnchor>
  <xdr:twoCellAnchor editAs="oneCell">
    <xdr:from>
      <xdr:col>2</xdr:col>
      <xdr:colOff>471054</xdr:colOff>
      <xdr:row>26</xdr:row>
      <xdr:rowOff>66501</xdr:rowOff>
    </xdr:from>
    <xdr:to>
      <xdr:col>4</xdr:col>
      <xdr:colOff>530135</xdr:colOff>
      <xdr:row>33</xdr:row>
      <xdr:rowOff>72907</xdr:rowOff>
    </xdr:to>
    <xdr:pic>
      <xdr:nvPicPr>
        <xdr:cNvPr id="4" name="Picture 2">
          <a:extLst>
            <a:ext uri="{FF2B5EF4-FFF2-40B4-BE49-F238E27FC236}">
              <a16:creationId xmlns:a16="http://schemas.microsoft.com/office/drawing/2014/main" id="{34D6A540-A76D-4211-A618-53F0598149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336472" y="4749337"/>
          <a:ext cx="1278281" cy="126717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6</xdr:col>
      <xdr:colOff>232120</xdr:colOff>
      <xdr:row>26</xdr:row>
      <xdr:rowOff>94359</xdr:rowOff>
    </xdr:from>
    <xdr:to>
      <xdr:col>9</xdr:col>
      <xdr:colOff>106209</xdr:colOff>
      <xdr:row>33</xdr:row>
      <xdr:rowOff>101789</xdr:rowOff>
    </xdr:to>
    <xdr:pic>
      <xdr:nvPicPr>
        <xdr:cNvPr id="5" name="Picture 3">
          <a:extLst>
            <a:ext uri="{FF2B5EF4-FFF2-40B4-BE49-F238E27FC236}">
              <a16:creationId xmlns:a16="http://schemas.microsoft.com/office/drawing/2014/main" id="{5B0265FE-A976-48DC-8DBF-A50BDF013803}"/>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535938" y="4777195"/>
          <a:ext cx="1702889" cy="126819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2</xdr:col>
      <xdr:colOff>0</xdr:colOff>
      <xdr:row>89</xdr:row>
      <xdr:rowOff>135773</xdr:rowOff>
    </xdr:from>
    <xdr:to>
      <xdr:col>18</xdr:col>
      <xdr:colOff>634672</xdr:colOff>
      <xdr:row>110</xdr:row>
      <xdr:rowOff>111725</xdr:rowOff>
    </xdr:to>
    <xdr:grpSp>
      <xdr:nvGrpSpPr>
        <xdr:cNvPr id="27" name="Gruppe 26">
          <a:extLst>
            <a:ext uri="{FF2B5EF4-FFF2-40B4-BE49-F238E27FC236}">
              <a16:creationId xmlns:a16="http://schemas.microsoft.com/office/drawing/2014/main" id="{50740CEB-D140-4A09-9C3C-94CEC40D069D}"/>
            </a:ext>
          </a:extLst>
        </xdr:cNvPr>
        <xdr:cNvGrpSpPr/>
      </xdr:nvGrpSpPr>
      <xdr:grpSpPr>
        <a:xfrm>
          <a:off x="642355" y="16724229"/>
          <a:ext cx="10912356" cy="3888925"/>
          <a:chOff x="4011042" y="16724229"/>
          <a:chExt cx="11069267" cy="3888925"/>
        </a:xfrm>
      </xdr:grpSpPr>
      <xdr:pic>
        <xdr:nvPicPr>
          <xdr:cNvPr id="8" name="Billede 2">
            <a:extLst>
              <a:ext uri="{FF2B5EF4-FFF2-40B4-BE49-F238E27FC236}">
                <a16:creationId xmlns:a16="http://schemas.microsoft.com/office/drawing/2014/main" id="{1AF2D741-9ED4-45A0-8506-ED00993B3809}"/>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4011042" y="16774788"/>
            <a:ext cx="8423762" cy="3696311"/>
          </a:xfrm>
          <a:prstGeom prst="rect">
            <a:avLst/>
          </a:prstGeom>
        </xdr:spPr>
      </xdr:pic>
      <xdr:pic>
        <xdr:nvPicPr>
          <xdr:cNvPr id="9" name="Billede 8">
            <a:extLst>
              <a:ext uri="{FF2B5EF4-FFF2-40B4-BE49-F238E27FC236}">
                <a16:creationId xmlns:a16="http://schemas.microsoft.com/office/drawing/2014/main" id="{29C0D723-7080-48A7-B850-7F17E227E0C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598006" y="16724229"/>
            <a:ext cx="2482303" cy="3888925"/>
          </a:xfrm>
          <a:prstGeom prst="rect">
            <a:avLst/>
          </a:prstGeom>
        </xdr:spPr>
      </xdr:pic>
      <xdr:cxnSp macro="">
        <xdr:nvCxnSpPr>
          <xdr:cNvPr id="11" name="Lige pilforbindelse 10">
            <a:extLst>
              <a:ext uri="{FF2B5EF4-FFF2-40B4-BE49-F238E27FC236}">
                <a16:creationId xmlns:a16="http://schemas.microsoft.com/office/drawing/2014/main" id="{48A3F039-9B82-4E1C-897C-FFDF240087BE}"/>
              </a:ext>
            </a:extLst>
          </xdr:cNvPr>
          <xdr:cNvCxnSpPr/>
        </xdr:nvCxnSpPr>
        <xdr:spPr>
          <a:xfrm flipH="1">
            <a:off x="8196158" y="17310737"/>
            <a:ext cx="293914" cy="37810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11</xdr:col>
      <xdr:colOff>608030</xdr:colOff>
      <xdr:row>159</xdr:row>
      <xdr:rowOff>110851</xdr:rowOff>
    </xdr:from>
    <xdr:to>
      <xdr:col>18</xdr:col>
      <xdr:colOff>391763</xdr:colOff>
      <xdr:row>173</xdr:row>
      <xdr:rowOff>68746</xdr:rowOff>
    </xdr:to>
    <xdr:pic>
      <xdr:nvPicPr>
        <xdr:cNvPr id="32" name="Billede 31">
          <a:extLst>
            <a:ext uri="{FF2B5EF4-FFF2-40B4-BE49-F238E27FC236}">
              <a16:creationId xmlns:a16="http://schemas.microsoft.com/office/drawing/2014/main" id="{1FABDC4A-DA79-46C1-80A8-F03DDAEE40EE}"/>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488532" y="29732743"/>
          <a:ext cx="4348867" cy="2566544"/>
        </a:xfrm>
        <a:prstGeom prst="rect">
          <a:avLst/>
        </a:prstGeom>
      </xdr:spPr>
    </xdr:pic>
    <xdr:clientData/>
  </xdr:twoCellAnchor>
  <xdr:twoCellAnchor editAs="oneCell">
    <xdr:from>
      <xdr:col>2</xdr:col>
      <xdr:colOff>0</xdr:colOff>
      <xdr:row>159</xdr:row>
      <xdr:rowOff>25191</xdr:rowOff>
    </xdr:from>
    <xdr:to>
      <xdr:col>9</xdr:col>
      <xdr:colOff>378381</xdr:colOff>
      <xdr:row>174</xdr:row>
      <xdr:rowOff>23254</xdr:rowOff>
    </xdr:to>
    <xdr:pic>
      <xdr:nvPicPr>
        <xdr:cNvPr id="37" name="Billede 33">
          <a:extLst>
            <a:ext uri="{FF2B5EF4-FFF2-40B4-BE49-F238E27FC236}">
              <a16:creationId xmlns:a16="http://schemas.microsoft.com/office/drawing/2014/main" id="{E1BC6470-E16C-4F8D-8FC5-8B8E479F43E0}"/>
            </a:ext>
          </a:extLst>
        </xdr:cNvPr>
        <xdr:cNvPicPr>
          <a:picLocks noChangeAspect="1"/>
        </xdr:cNvPicPr>
      </xdr:nvPicPr>
      <xdr:blipFill>
        <a:blip xmlns:r="http://schemas.openxmlformats.org/officeDocument/2006/relationships" r:embed="rId10"/>
        <a:stretch>
          <a:fillRect/>
        </a:stretch>
      </xdr:blipFill>
      <xdr:spPr>
        <a:xfrm>
          <a:off x="3866678" y="29151224"/>
          <a:ext cx="4950381" cy="2773920"/>
        </a:xfrm>
        <a:prstGeom prst="rect">
          <a:avLst/>
        </a:prstGeom>
      </xdr:spPr>
    </xdr:pic>
    <xdr:clientData/>
  </xdr:twoCellAnchor>
  <xdr:twoCellAnchor editAs="oneCell">
    <xdr:from>
      <xdr:col>2</xdr:col>
      <xdr:colOff>0</xdr:colOff>
      <xdr:row>143</xdr:row>
      <xdr:rowOff>0</xdr:rowOff>
    </xdr:from>
    <xdr:to>
      <xdr:col>12</xdr:col>
      <xdr:colOff>358140</xdr:colOff>
      <xdr:row>155</xdr:row>
      <xdr:rowOff>114300</xdr:rowOff>
    </xdr:to>
    <xdr:pic>
      <xdr:nvPicPr>
        <xdr:cNvPr id="42" name="Billede 41">
          <a:extLst>
            <a:ext uri="{FF2B5EF4-FFF2-40B4-BE49-F238E27FC236}">
              <a16:creationId xmlns:a16="http://schemas.microsoft.com/office/drawing/2014/main" id="{219E2B01-0D63-4E35-B647-D5C171A039E7}"/>
            </a:ext>
          </a:extLst>
        </xdr:cNvPr>
        <xdr:cNvPicPr>
          <a:picLocks noChangeAspect="1"/>
        </xdr:cNvPicPr>
      </xdr:nvPicPr>
      <xdr:blipFill>
        <a:blip xmlns:r="http://schemas.openxmlformats.org/officeDocument/2006/relationships" r:embed="rId11"/>
        <a:stretch>
          <a:fillRect/>
        </a:stretch>
      </xdr:blipFill>
      <xdr:spPr>
        <a:xfrm>
          <a:off x="4011042" y="26640579"/>
          <a:ext cx="6454140" cy="2286000"/>
        </a:xfrm>
        <a:prstGeom prst="rect">
          <a:avLst/>
        </a:prstGeom>
      </xdr:spPr>
    </xdr:pic>
    <xdr:clientData/>
  </xdr:twoCellAnchor>
  <xdr:oneCellAnchor>
    <xdr:from>
      <xdr:col>2</xdr:col>
      <xdr:colOff>81692</xdr:colOff>
      <xdr:row>177</xdr:row>
      <xdr:rowOff>146909</xdr:rowOff>
    </xdr:from>
    <xdr:ext cx="1260858" cy="321883"/>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A4784CE5-0FE8-44A1-A3CF-FA2005310BC2}"/>
                </a:ext>
              </a:extLst>
            </xdr:cNvPr>
            <xdr:cNvSpPr txBox="1"/>
          </xdr:nvSpPr>
          <xdr:spPr>
            <a:xfrm>
              <a:off x="3939746" y="32967828"/>
              <a:ext cx="1260858" cy="3218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𝑡</m:t>
                    </m:r>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m:rPr>
                            <m:sty m:val="p"/>
                          </m:rPr>
                          <a:rPr lang="da-DK" sz="1100" b="0" i="0">
                            <a:solidFill>
                              <a:schemeClr val="tx1"/>
                            </a:solidFill>
                            <a:effectLst/>
                            <a:latin typeface="Cambria Math" panose="02040503050406030204" pitchFamily="18" charset="0"/>
                            <a:ea typeface="+mn-ea"/>
                            <a:cs typeface="+mn-cs"/>
                          </a:rPr>
                          <m:t>Mean</m:t>
                        </m:r>
                        <m:r>
                          <a:rPr lang="da-DK" sz="1100" b="0" i="0">
                            <a:solidFill>
                              <a:schemeClr val="tx1"/>
                            </a:solidFill>
                            <a:effectLst/>
                            <a:latin typeface="Cambria Math" panose="02040503050406030204" pitchFamily="18" charset="0"/>
                            <a:ea typeface="+mn-ea"/>
                            <a:cs typeface="+mn-cs"/>
                          </a:rPr>
                          <m:t> </m:t>
                        </m:r>
                        <m:r>
                          <m:rPr>
                            <m:sty m:val="p"/>
                          </m:rPr>
                          <a:rPr lang="da-DK" sz="1100" b="0" i="0">
                            <a:solidFill>
                              <a:schemeClr val="tx1"/>
                            </a:solidFill>
                            <a:effectLst/>
                            <a:latin typeface="Cambria Math" panose="02040503050406030204" pitchFamily="18" charset="0"/>
                            <a:ea typeface="+mn-ea"/>
                            <a:cs typeface="+mn-cs"/>
                          </a:rPr>
                          <m:t>Difference</m:t>
                        </m:r>
                      </m:num>
                      <m:den>
                        <m:r>
                          <m:rPr>
                            <m:sty m:val="p"/>
                          </m:rPr>
                          <a:rPr lang="da-DK" sz="1100" b="0" i="0">
                            <a:solidFill>
                              <a:schemeClr val="tx1"/>
                            </a:solidFill>
                            <a:effectLst/>
                            <a:latin typeface="Cambria Math" panose="02040503050406030204" pitchFamily="18" charset="0"/>
                            <a:ea typeface="+mn-ea"/>
                            <a:cs typeface="+mn-cs"/>
                          </a:rPr>
                          <m:t>Std</m:t>
                        </m:r>
                        <m:r>
                          <a:rPr lang="da-DK" sz="1100" b="0" i="0">
                            <a:solidFill>
                              <a:schemeClr val="tx1"/>
                            </a:solidFill>
                            <a:effectLst/>
                            <a:latin typeface="Cambria Math" panose="02040503050406030204" pitchFamily="18" charset="0"/>
                            <a:ea typeface="+mn-ea"/>
                            <a:cs typeface="+mn-cs"/>
                          </a:rPr>
                          <m:t>. </m:t>
                        </m:r>
                        <m:r>
                          <m:rPr>
                            <m:sty m:val="p"/>
                          </m:rPr>
                          <a:rPr lang="da-DK" sz="1100" b="0" i="0">
                            <a:solidFill>
                              <a:schemeClr val="tx1"/>
                            </a:solidFill>
                            <a:effectLst/>
                            <a:latin typeface="Cambria Math" panose="02040503050406030204" pitchFamily="18" charset="0"/>
                            <a:ea typeface="+mn-ea"/>
                            <a:cs typeface="+mn-cs"/>
                          </a:rPr>
                          <m:t>Error</m:t>
                        </m:r>
                      </m:den>
                    </m:f>
                  </m:oMath>
                </m:oMathPara>
              </a14:m>
              <a:endParaRPr lang="da-DK">
                <a:effectLst/>
              </a:endParaRPr>
            </a:p>
          </xdr:txBody>
        </xdr:sp>
      </mc:Choice>
      <mc:Fallback xmlns="">
        <xdr:sp macro="" textlink="">
          <xdr:nvSpPr>
            <xdr:cNvPr id="7" name="Tekstfelt 6">
              <a:extLst>
                <a:ext uri="{FF2B5EF4-FFF2-40B4-BE49-F238E27FC236}">
                  <a16:creationId xmlns:a16="http://schemas.microsoft.com/office/drawing/2014/main" id="{A4784CE5-0FE8-44A1-A3CF-FA2005310BC2}"/>
                </a:ext>
              </a:extLst>
            </xdr:cNvPr>
            <xdr:cNvSpPr txBox="1"/>
          </xdr:nvSpPr>
          <xdr:spPr>
            <a:xfrm>
              <a:off x="3939746" y="32967828"/>
              <a:ext cx="1260858" cy="3218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𝑡=(Mean Difference)/(Std. Error)</a:t>
              </a:r>
              <a:endParaRPr lang="da-DK">
                <a:effectLst/>
              </a:endParaRPr>
            </a:p>
          </xdr:txBody>
        </xdr:sp>
      </mc:Fallback>
    </mc:AlternateContent>
    <xdr:clientData/>
  </xdr:one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38</xdr:row>
      <xdr:rowOff>0</xdr:rowOff>
    </xdr:from>
    <xdr:to>
      <xdr:col>10</xdr:col>
      <xdr:colOff>65314</xdr:colOff>
      <xdr:row>48</xdr:row>
      <xdr:rowOff>92515</xdr:rowOff>
    </xdr:to>
    <xdr:pic>
      <xdr:nvPicPr>
        <xdr:cNvPr id="22" name="Billede 7">
          <a:extLst>
            <a:ext uri="{FF2B5EF4-FFF2-40B4-BE49-F238E27FC236}">
              <a16:creationId xmlns:a16="http://schemas.microsoft.com/office/drawing/2014/main" id="{C6466A2C-13CB-4DB5-AB7B-9EBEFF459F3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026229" y="2960914"/>
          <a:ext cx="5551714" cy="1997515"/>
        </a:xfrm>
        <a:prstGeom prst="rect">
          <a:avLst/>
        </a:prstGeom>
      </xdr:spPr>
    </xdr:pic>
    <xdr:clientData/>
  </xdr:twoCellAnchor>
  <xdr:twoCellAnchor editAs="oneCell">
    <xdr:from>
      <xdr:col>1</xdr:col>
      <xdr:colOff>0</xdr:colOff>
      <xdr:row>51</xdr:row>
      <xdr:rowOff>0</xdr:rowOff>
    </xdr:from>
    <xdr:to>
      <xdr:col>5</xdr:col>
      <xdr:colOff>310158</xdr:colOff>
      <xdr:row>71</xdr:row>
      <xdr:rowOff>144066</xdr:rowOff>
    </xdr:to>
    <xdr:pic>
      <xdr:nvPicPr>
        <xdr:cNvPr id="23" name="Picture 3" descr="E:\Macintosh HD\Users\Anders\Desktop\Screen Shot 2017-04-20 at 22.25.43.png">
          <a:extLst>
            <a:ext uri="{FF2B5EF4-FFF2-40B4-BE49-F238E27FC236}">
              <a16:creationId xmlns:a16="http://schemas.microsoft.com/office/drawing/2014/main" id="{5EB51143-AE8D-424C-A060-E58BBE52E10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26229" y="5366657"/>
          <a:ext cx="2748558" cy="39540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22334</xdr:colOff>
      <xdr:row>51</xdr:row>
      <xdr:rowOff>10885</xdr:rowOff>
    </xdr:from>
    <xdr:to>
      <xdr:col>15</xdr:col>
      <xdr:colOff>29982</xdr:colOff>
      <xdr:row>71</xdr:row>
      <xdr:rowOff>32657</xdr:rowOff>
    </xdr:to>
    <xdr:pic>
      <xdr:nvPicPr>
        <xdr:cNvPr id="28" name="Billede 9">
          <a:extLst>
            <a:ext uri="{FF2B5EF4-FFF2-40B4-BE49-F238E27FC236}">
              <a16:creationId xmlns:a16="http://schemas.microsoft.com/office/drawing/2014/main" id="{71E541A0-64C2-4587-9B6C-1D455E873CE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6314277" y="5382985"/>
          <a:ext cx="5494048" cy="3831772"/>
        </a:xfrm>
        <a:prstGeom prst="rect">
          <a:avLst/>
        </a:prstGeom>
      </xdr:spPr>
    </xdr:pic>
    <xdr:clientData/>
  </xdr:twoCellAnchor>
  <xdr:twoCellAnchor editAs="oneCell">
    <xdr:from>
      <xdr:col>15</xdr:col>
      <xdr:colOff>616137</xdr:colOff>
      <xdr:row>37</xdr:row>
      <xdr:rowOff>46632</xdr:rowOff>
    </xdr:from>
    <xdr:to>
      <xdr:col>19</xdr:col>
      <xdr:colOff>226458</xdr:colOff>
      <xdr:row>55</xdr:row>
      <xdr:rowOff>163285</xdr:rowOff>
    </xdr:to>
    <xdr:pic>
      <xdr:nvPicPr>
        <xdr:cNvPr id="2" name="Billede 1">
          <a:extLst>
            <a:ext uri="{FF2B5EF4-FFF2-40B4-BE49-F238E27FC236}">
              <a16:creationId xmlns:a16="http://schemas.microsoft.com/office/drawing/2014/main" id="{67EF0F0A-8137-4E5A-B786-683265D302C3}"/>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780923" y="2827932"/>
          <a:ext cx="2222892" cy="3447682"/>
        </a:xfrm>
        <a:prstGeom prst="rect">
          <a:avLst/>
        </a:prstGeom>
      </xdr:spPr>
    </xdr:pic>
    <xdr:clientData/>
  </xdr:twoCellAnchor>
  <xdr:twoCellAnchor editAs="oneCell">
    <xdr:from>
      <xdr:col>13</xdr:col>
      <xdr:colOff>233230</xdr:colOff>
      <xdr:row>72</xdr:row>
      <xdr:rowOff>125114</xdr:rowOff>
    </xdr:from>
    <xdr:to>
      <xdr:col>19</xdr:col>
      <xdr:colOff>458</xdr:colOff>
      <xdr:row>85</xdr:row>
      <xdr:rowOff>16329</xdr:rowOff>
    </xdr:to>
    <xdr:pic>
      <xdr:nvPicPr>
        <xdr:cNvPr id="3" name="Billede 2">
          <a:extLst>
            <a:ext uri="{FF2B5EF4-FFF2-40B4-BE49-F238E27FC236}">
              <a16:creationId xmlns:a16="http://schemas.microsoft.com/office/drawing/2014/main" id="{F769F4FF-6BC6-460F-A713-6D35F2C1E5D1}"/>
            </a:ext>
          </a:extLst>
        </xdr:cNvPr>
        <xdr:cNvPicPr>
          <a:picLocks noChangeAspect="1"/>
        </xdr:cNvPicPr>
      </xdr:nvPicPr>
      <xdr:blipFill>
        <a:blip xmlns:r="http://schemas.openxmlformats.org/officeDocument/2006/relationships" r:embed="rId5"/>
        <a:stretch>
          <a:fillRect/>
        </a:stretch>
      </xdr:blipFill>
      <xdr:spPr>
        <a:xfrm>
          <a:off x="11091730" y="9383414"/>
          <a:ext cx="3652067" cy="2296958"/>
        </a:xfrm>
        <a:prstGeom prst="rect">
          <a:avLst/>
        </a:prstGeom>
      </xdr:spPr>
    </xdr:pic>
    <xdr:clientData/>
  </xdr:twoCellAnchor>
  <xdr:twoCellAnchor editAs="oneCell">
    <xdr:from>
      <xdr:col>15</xdr:col>
      <xdr:colOff>584300</xdr:colOff>
      <xdr:row>57</xdr:row>
      <xdr:rowOff>97971</xdr:rowOff>
    </xdr:from>
    <xdr:to>
      <xdr:col>21</xdr:col>
      <xdr:colOff>380998</xdr:colOff>
      <xdr:row>71</xdr:row>
      <xdr:rowOff>16924</xdr:rowOff>
    </xdr:to>
    <xdr:pic>
      <xdr:nvPicPr>
        <xdr:cNvPr id="4" name="Billede 3">
          <a:extLst>
            <a:ext uri="{FF2B5EF4-FFF2-40B4-BE49-F238E27FC236}">
              <a16:creationId xmlns:a16="http://schemas.microsoft.com/office/drawing/2014/main" id="{F82BE0E3-C95F-4433-9930-25CE95EA663A}"/>
            </a:ext>
          </a:extLst>
        </xdr:cNvPr>
        <xdr:cNvPicPr>
          <a:picLocks noChangeAspect="1"/>
        </xdr:cNvPicPr>
      </xdr:nvPicPr>
      <xdr:blipFill>
        <a:blip xmlns:r="http://schemas.openxmlformats.org/officeDocument/2006/relationships" r:embed="rId6"/>
        <a:stretch>
          <a:fillRect/>
        </a:stretch>
      </xdr:blipFill>
      <xdr:spPr>
        <a:xfrm>
          <a:off x="12749086" y="6580414"/>
          <a:ext cx="3715555" cy="2509753"/>
        </a:xfrm>
        <a:prstGeom prst="rect">
          <a:avLst/>
        </a:prstGeom>
      </xdr:spPr>
    </xdr:pic>
    <xdr:clientData/>
  </xdr:twoCellAnchor>
  <xdr:twoCellAnchor>
    <xdr:from>
      <xdr:col>14</xdr:col>
      <xdr:colOff>517071</xdr:colOff>
      <xdr:row>52</xdr:row>
      <xdr:rowOff>92529</xdr:rowOff>
    </xdr:from>
    <xdr:to>
      <xdr:col>15</xdr:col>
      <xdr:colOff>527957</xdr:colOff>
      <xdr:row>55</xdr:row>
      <xdr:rowOff>168728</xdr:rowOff>
    </xdr:to>
    <xdr:cxnSp macro="">
      <xdr:nvCxnSpPr>
        <xdr:cNvPr id="6" name="Lige pilforbindelse 5">
          <a:extLst>
            <a:ext uri="{FF2B5EF4-FFF2-40B4-BE49-F238E27FC236}">
              <a16:creationId xmlns:a16="http://schemas.microsoft.com/office/drawing/2014/main" id="{EAF0A509-5366-4391-B558-10227CCFA527}"/>
            </a:ext>
          </a:extLst>
        </xdr:cNvPr>
        <xdr:cNvCxnSpPr/>
      </xdr:nvCxnSpPr>
      <xdr:spPr>
        <a:xfrm flipH="1">
          <a:off x="12028714" y="5649686"/>
          <a:ext cx="664029" cy="631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593272</xdr:colOff>
      <xdr:row>58</xdr:row>
      <xdr:rowOff>108857</xdr:rowOff>
    </xdr:from>
    <xdr:to>
      <xdr:col>15</xdr:col>
      <xdr:colOff>631371</xdr:colOff>
      <xdr:row>60</xdr:row>
      <xdr:rowOff>81643</xdr:rowOff>
    </xdr:to>
    <xdr:cxnSp macro="">
      <xdr:nvCxnSpPr>
        <xdr:cNvPr id="10" name="Lige pilforbindelse 9">
          <a:extLst>
            <a:ext uri="{FF2B5EF4-FFF2-40B4-BE49-F238E27FC236}">
              <a16:creationId xmlns:a16="http://schemas.microsoft.com/office/drawing/2014/main" id="{40F1218B-4D29-4BDF-AD41-AA962E022608}"/>
            </a:ext>
          </a:extLst>
        </xdr:cNvPr>
        <xdr:cNvCxnSpPr/>
      </xdr:nvCxnSpPr>
      <xdr:spPr>
        <a:xfrm flipH="1" flipV="1">
          <a:off x="12104915" y="6776357"/>
          <a:ext cx="691242" cy="3429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244928</xdr:colOff>
      <xdr:row>61</xdr:row>
      <xdr:rowOff>76200</xdr:rowOff>
    </xdr:from>
    <xdr:to>
      <xdr:col>15</xdr:col>
      <xdr:colOff>87086</xdr:colOff>
      <xdr:row>72</xdr:row>
      <xdr:rowOff>92529</xdr:rowOff>
    </xdr:to>
    <xdr:cxnSp macro="">
      <xdr:nvCxnSpPr>
        <xdr:cNvPr id="12" name="Lige pilforbindelse 11">
          <a:extLst>
            <a:ext uri="{FF2B5EF4-FFF2-40B4-BE49-F238E27FC236}">
              <a16:creationId xmlns:a16="http://schemas.microsoft.com/office/drawing/2014/main" id="{F8B3F6D1-A54F-40AF-823E-9D680A6A6938}"/>
            </a:ext>
          </a:extLst>
        </xdr:cNvPr>
        <xdr:cNvCxnSpPr/>
      </xdr:nvCxnSpPr>
      <xdr:spPr>
        <a:xfrm flipH="1" flipV="1">
          <a:off x="11756571" y="7298871"/>
          <a:ext cx="495301" cy="205195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337458</xdr:colOff>
      <xdr:row>75</xdr:row>
      <xdr:rowOff>130630</xdr:rowOff>
    </xdr:from>
    <xdr:to>
      <xdr:col>15</xdr:col>
      <xdr:colOff>615043</xdr:colOff>
      <xdr:row>76</xdr:row>
      <xdr:rowOff>157843</xdr:rowOff>
    </xdr:to>
    <xdr:cxnSp macro="">
      <xdr:nvCxnSpPr>
        <xdr:cNvPr id="14" name="Lige pilforbindelse 13">
          <a:extLst>
            <a:ext uri="{FF2B5EF4-FFF2-40B4-BE49-F238E27FC236}">
              <a16:creationId xmlns:a16="http://schemas.microsoft.com/office/drawing/2014/main" id="{383B8949-D8FA-4CBA-9E6A-1E668FC4935D}"/>
            </a:ext>
          </a:extLst>
        </xdr:cNvPr>
        <xdr:cNvCxnSpPr/>
      </xdr:nvCxnSpPr>
      <xdr:spPr>
        <a:xfrm flipH="1">
          <a:off x="12502244" y="9944101"/>
          <a:ext cx="277585" cy="2122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471054</xdr:colOff>
      <xdr:row>26</xdr:row>
      <xdr:rowOff>66501</xdr:rowOff>
    </xdr:from>
    <xdr:to>
      <xdr:col>4</xdr:col>
      <xdr:colOff>443050</xdr:colOff>
      <xdr:row>33</xdr:row>
      <xdr:rowOff>57667</xdr:rowOff>
    </xdr:to>
    <xdr:pic>
      <xdr:nvPicPr>
        <xdr:cNvPr id="13" name="Picture 2">
          <a:extLst>
            <a:ext uri="{FF2B5EF4-FFF2-40B4-BE49-F238E27FC236}">
              <a16:creationId xmlns:a16="http://schemas.microsoft.com/office/drawing/2014/main" id="{F1D28D33-7E98-47E4-A1A8-A9154DBC19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334394" y="4821381"/>
          <a:ext cx="1278281" cy="128656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6</xdr:col>
      <xdr:colOff>232120</xdr:colOff>
      <xdr:row>26</xdr:row>
      <xdr:rowOff>94359</xdr:rowOff>
    </xdr:from>
    <xdr:to>
      <xdr:col>9</xdr:col>
      <xdr:colOff>73</xdr:colOff>
      <xdr:row>33</xdr:row>
      <xdr:rowOff>86549</xdr:rowOff>
    </xdr:to>
    <xdr:pic>
      <xdr:nvPicPr>
        <xdr:cNvPr id="15" name="Picture 3">
          <a:extLst>
            <a:ext uri="{FF2B5EF4-FFF2-40B4-BE49-F238E27FC236}">
              <a16:creationId xmlns:a16="http://schemas.microsoft.com/office/drawing/2014/main" id="{AD7EAB0F-B677-47D7-9EAA-305D275A3A1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33860" y="4849239"/>
          <a:ext cx="1702889" cy="128759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2</xdr:col>
      <xdr:colOff>33246</xdr:colOff>
      <xdr:row>81</xdr:row>
      <xdr:rowOff>177437</xdr:rowOff>
    </xdr:from>
    <xdr:to>
      <xdr:col>11</xdr:col>
      <xdr:colOff>209078</xdr:colOff>
      <xdr:row>94</xdr:row>
      <xdr:rowOff>109674</xdr:rowOff>
    </xdr:to>
    <xdr:pic>
      <xdr:nvPicPr>
        <xdr:cNvPr id="5" name="Billede 10">
          <a:extLst>
            <a:ext uri="{FF2B5EF4-FFF2-40B4-BE49-F238E27FC236}">
              <a16:creationId xmlns:a16="http://schemas.microsoft.com/office/drawing/2014/main" id="{FA58019B-E35A-4BC4-BD46-88FDDE932F37}"/>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3568926" y="14998337"/>
          <a:ext cx="5662232" cy="2284912"/>
        </a:xfrm>
        <a:prstGeom prst="rect">
          <a:avLst/>
        </a:prstGeom>
      </xdr:spPr>
    </xdr:pic>
    <xdr:clientData/>
  </xdr:twoCellAnchor>
  <xdr:twoCellAnchor>
    <xdr:from>
      <xdr:col>6</xdr:col>
      <xdr:colOff>348343</xdr:colOff>
      <xdr:row>86</xdr:row>
      <xdr:rowOff>87086</xdr:rowOff>
    </xdr:from>
    <xdr:to>
      <xdr:col>7</xdr:col>
      <xdr:colOff>588660</xdr:colOff>
      <xdr:row>89</xdr:row>
      <xdr:rowOff>111496</xdr:rowOff>
    </xdr:to>
    <xdr:sp macro="" textlink="">
      <xdr:nvSpPr>
        <xdr:cNvPr id="7" name="Oval 5">
          <a:extLst>
            <a:ext uri="{FF2B5EF4-FFF2-40B4-BE49-F238E27FC236}">
              <a16:creationId xmlns:a16="http://schemas.microsoft.com/office/drawing/2014/main" id="{1C69DD56-3678-405E-BEE2-B79523818E9A}"/>
            </a:ext>
          </a:extLst>
        </xdr:cNvPr>
        <xdr:cNvSpPr/>
      </xdr:nvSpPr>
      <xdr:spPr>
        <a:xfrm>
          <a:off x="6634843" y="16007443"/>
          <a:ext cx="893460" cy="579582"/>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136833</xdr:colOff>
      <xdr:row>89</xdr:row>
      <xdr:rowOff>111496</xdr:rowOff>
    </xdr:from>
    <xdr:to>
      <xdr:col>7</xdr:col>
      <xdr:colOff>163702</xdr:colOff>
      <xdr:row>94</xdr:row>
      <xdr:rowOff>109413</xdr:rowOff>
    </xdr:to>
    <xdr:cxnSp macro="">
      <xdr:nvCxnSpPr>
        <xdr:cNvPr id="17" name="Straight Arrow Connector 6">
          <a:extLst>
            <a:ext uri="{FF2B5EF4-FFF2-40B4-BE49-F238E27FC236}">
              <a16:creationId xmlns:a16="http://schemas.microsoft.com/office/drawing/2014/main" id="{582D5DAB-6F49-4C09-BAB0-2FD2128C2EC7}"/>
            </a:ext>
          </a:extLst>
        </xdr:cNvPr>
        <xdr:cNvCxnSpPr>
          <a:stCxn id="7" idx="4"/>
          <a:endCxn id="19" idx="0"/>
        </xdr:cNvCxnSpPr>
      </xdr:nvCxnSpPr>
      <xdr:spPr>
        <a:xfrm flipH="1">
          <a:off x="4204008" y="16437346"/>
          <a:ext cx="2465269" cy="902792"/>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163702</xdr:colOff>
      <xdr:row>89</xdr:row>
      <xdr:rowOff>111496</xdr:rowOff>
    </xdr:from>
    <xdr:to>
      <xdr:col>9</xdr:col>
      <xdr:colOff>561795</xdr:colOff>
      <xdr:row>95</xdr:row>
      <xdr:rowOff>12728</xdr:rowOff>
    </xdr:to>
    <xdr:cxnSp macro="">
      <xdr:nvCxnSpPr>
        <xdr:cNvPr id="18" name="Straight Arrow Connector 7">
          <a:extLst>
            <a:ext uri="{FF2B5EF4-FFF2-40B4-BE49-F238E27FC236}">
              <a16:creationId xmlns:a16="http://schemas.microsoft.com/office/drawing/2014/main" id="{611ED005-D271-4DD5-8311-6E82687BBB4A}"/>
            </a:ext>
          </a:extLst>
        </xdr:cNvPr>
        <xdr:cNvCxnSpPr>
          <a:stCxn id="7" idx="4"/>
          <a:endCxn id="20" idx="0"/>
        </xdr:cNvCxnSpPr>
      </xdr:nvCxnSpPr>
      <xdr:spPr>
        <a:xfrm>
          <a:off x="6669277" y="16437346"/>
          <a:ext cx="1617293" cy="987082"/>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373380</xdr:colOff>
      <xdr:row>94</xdr:row>
      <xdr:rowOff>109413</xdr:rowOff>
    </xdr:from>
    <xdr:to>
      <xdr:col>4</xdr:col>
      <xdr:colOff>509885</xdr:colOff>
      <xdr:row>98</xdr:row>
      <xdr:rowOff>137997</xdr:rowOff>
    </xdr:to>
    <mc:AlternateContent xmlns:mc="http://schemas.openxmlformats.org/markup-compatibility/2006" xmlns:a14="http://schemas.microsoft.com/office/drawing/2010/main">
      <mc:Choice Requires="a14">
        <xdr:sp macro="" textlink="">
          <xdr:nvSpPr>
            <xdr:cNvPr id="19" name="TextBox 8">
              <a:extLst>
                <a:ext uri="{FF2B5EF4-FFF2-40B4-BE49-F238E27FC236}">
                  <a16:creationId xmlns:a16="http://schemas.microsoft.com/office/drawing/2014/main" id="{0D7E7A4D-F099-424E-891A-F9AB931E1CCC}"/>
                </a:ext>
              </a:extLst>
            </xdr:cNvPr>
            <xdr:cNvSpPr txBox="1"/>
          </xdr:nvSpPr>
          <xdr:spPr>
            <a:xfrm>
              <a:off x="3299460" y="17307753"/>
              <a:ext cx="1965305" cy="760104"/>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b="0" i="1">
                        <a:solidFill>
                          <a:srgbClr val="FF33CC"/>
                        </a:solidFill>
                        <a:latin typeface="Cambria Math"/>
                      </a:rPr>
                      <m:t>𝑝</m:t>
                    </m:r>
                    <m:r>
                      <a:rPr lang="da-DK" sz="1600" b="0" i="1">
                        <a:solidFill>
                          <a:srgbClr val="FF33CC"/>
                        </a:solidFill>
                        <a:latin typeface="Cambria Math"/>
                      </a:rPr>
                      <m:t> ≥ .05</m:t>
                    </m:r>
                  </m:oMath>
                </m:oMathPara>
              </a14:m>
              <a:endParaRPr lang="da-DK" sz="1600">
                <a:solidFill>
                  <a:srgbClr val="FF33CC"/>
                </a:solidFill>
              </a:endParaRPr>
            </a:p>
            <a:p>
              <a:r>
                <a:rPr lang="da-DK" sz="1600">
                  <a:solidFill>
                    <a:srgbClr val="FF33CC"/>
                  </a:solidFill>
                </a:rPr>
                <a:t>Sfæricitet opfyldt</a:t>
              </a:r>
            </a:p>
          </xdr:txBody>
        </xdr:sp>
      </mc:Choice>
      <mc:Fallback xmlns="">
        <xdr:sp macro="" textlink="">
          <xdr:nvSpPr>
            <xdr:cNvPr id="19" name="TextBox 8">
              <a:extLst>
                <a:ext uri="{FF2B5EF4-FFF2-40B4-BE49-F238E27FC236}">
                  <a16:creationId xmlns:a16="http://schemas.microsoft.com/office/drawing/2014/main" id="{0D7E7A4D-F099-424E-891A-F9AB931E1CCC}"/>
                </a:ext>
              </a:extLst>
            </xdr:cNvPr>
            <xdr:cNvSpPr txBox="1"/>
          </xdr:nvSpPr>
          <xdr:spPr>
            <a:xfrm>
              <a:off x="3299460" y="17307753"/>
              <a:ext cx="1965305" cy="760104"/>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b="0" i="0">
                  <a:solidFill>
                    <a:srgbClr val="FF33CC"/>
                  </a:solidFill>
                  <a:latin typeface="Cambria Math"/>
                </a:rPr>
                <a:t>𝑝 ≥ .05</a:t>
              </a:r>
              <a:endParaRPr lang="da-DK" sz="1600">
                <a:solidFill>
                  <a:srgbClr val="FF33CC"/>
                </a:solidFill>
              </a:endParaRPr>
            </a:p>
            <a:p>
              <a:r>
                <a:rPr lang="da-DK" sz="1600">
                  <a:solidFill>
                    <a:srgbClr val="FF33CC"/>
                  </a:solidFill>
                </a:rPr>
                <a:t>Sfæricitet opfyldt</a:t>
              </a:r>
            </a:p>
          </xdr:txBody>
        </xdr:sp>
      </mc:Fallback>
    </mc:AlternateContent>
    <xdr:clientData/>
  </xdr:twoCellAnchor>
  <xdr:twoCellAnchor>
    <xdr:from>
      <xdr:col>7</xdr:col>
      <xdr:colOff>551828</xdr:colOff>
      <xdr:row>95</xdr:row>
      <xdr:rowOff>12728</xdr:rowOff>
    </xdr:from>
    <xdr:to>
      <xdr:col>11</xdr:col>
      <xdr:colOff>571762</xdr:colOff>
      <xdr:row>99</xdr:row>
      <xdr:rowOff>76863</xdr:rowOff>
    </xdr:to>
    <mc:AlternateContent xmlns:mc="http://schemas.openxmlformats.org/markup-compatibility/2006" xmlns:a14="http://schemas.microsoft.com/office/drawing/2010/main">
      <mc:Choice Requires="a14">
        <xdr:sp macro="" textlink="">
          <xdr:nvSpPr>
            <xdr:cNvPr id="20" name="TextBox 9">
              <a:extLst>
                <a:ext uri="{FF2B5EF4-FFF2-40B4-BE49-F238E27FC236}">
                  <a16:creationId xmlns:a16="http://schemas.microsoft.com/office/drawing/2014/main" id="{B29B407A-FE1B-4FCB-95C5-FA79F0926A9B}"/>
                </a:ext>
              </a:extLst>
            </xdr:cNvPr>
            <xdr:cNvSpPr txBox="1"/>
          </xdr:nvSpPr>
          <xdr:spPr>
            <a:xfrm>
              <a:off x="7135508" y="17393948"/>
              <a:ext cx="2458334" cy="795655"/>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i="1">
                        <a:solidFill>
                          <a:srgbClr val="00B050"/>
                        </a:solidFill>
                        <a:latin typeface="Cambria Math"/>
                      </a:rPr>
                      <m:t>𝑝</m:t>
                    </m:r>
                    <m:r>
                      <a:rPr lang="da-DK" sz="1600" b="0" i="1">
                        <a:solidFill>
                          <a:srgbClr val="00B050"/>
                        </a:solidFill>
                        <a:latin typeface="Cambria Math"/>
                      </a:rPr>
                      <m:t>&lt;</m:t>
                    </m:r>
                    <m:r>
                      <a:rPr lang="da-DK" sz="1600" i="1">
                        <a:solidFill>
                          <a:srgbClr val="00B050"/>
                        </a:solidFill>
                        <a:latin typeface="Cambria Math"/>
                      </a:rPr>
                      <m:t> .0</m:t>
                    </m:r>
                    <m:r>
                      <a:rPr lang="da-DK" sz="1600" i="1">
                        <a:solidFill>
                          <a:srgbClr val="00B050"/>
                        </a:solidFill>
                        <a:latin typeface="Cambria Math"/>
                        <a:ea typeface="Cambria Math"/>
                      </a:rPr>
                      <m:t>5</m:t>
                    </m:r>
                  </m:oMath>
                </m:oMathPara>
              </a14:m>
              <a:endParaRPr lang="da-DK" sz="1600">
                <a:solidFill>
                  <a:srgbClr val="00B050"/>
                </a:solidFill>
              </a:endParaRPr>
            </a:p>
            <a:p>
              <a:r>
                <a:rPr lang="da-DK" sz="1600">
                  <a:solidFill>
                    <a:srgbClr val="00B050"/>
                  </a:solidFill>
                </a:rPr>
                <a:t>Sfæricitet ikke opfyldt</a:t>
              </a:r>
            </a:p>
          </xdr:txBody>
        </xdr:sp>
      </mc:Choice>
      <mc:Fallback xmlns="">
        <xdr:sp macro="" textlink="">
          <xdr:nvSpPr>
            <xdr:cNvPr id="20" name="TextBox 9">
              <a:extLst>
                <a:ext uri="{FF2B5EF4-FFF2-40B4-BE49-F238E27FC236}">
                  <a16:creationId xmlns:a16="http://schemas.microsoft.com/office/drawing/2014/main" id="{B29B407A-FE1B-4FCB-95C5-FA79F0926A9B}"/>
                </a:ext>
              </a:extLst>
            </xdr:cNvPr>
            <xdr:cNvSpPr txBox="1"/>
          </xdr:nvSpPr>
          <xdr:spPr>
            <a:xfrm>
              <a:off x="7135508" y="17393948"/>
              <a:ext cx="2458334" cy="795655"/>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i="0">
                  <a:solidFill>
                    <a:srgbClr val="00B050"/>
                  </a:solidFill>
                  <a:latin typeface="Cambria Math"/>
                </a:rPr>
                <a:t>𝑝</a:t>
              </a:r>
              <a:r>
                <a:rPr lang="da-DK" sz="1600" b="0" i="0">
                  <a:solidFill>
                    <a:srgbClr val="00B050"/>
                  </a:solidFill>
                  <a:latin typeface="Cambria Math"/>
                </a:rPr>
                <a:t>&lt;</a:t>
              </a:r>
              <a:r>
                <a:rPr lang="da-DK" sz="1600" i="0">
                  <a:solidFill>
                    <a:srgbClr val="00B050"/>
                  </a:solidFill>
                  <a:latin typeface="Cambria Math"/>
                </a:rPr>
                <a:t> .0</a:t>
              </a:r>
              <a:r>
                <a:rPr lang="da-DK" sz="1600" i="0">
                  <a:solidFill>
                    <a:srgbClr val="00B050"/>
                  </a:solidFill>
                  <a:latin typeface="Cambria Math"/>
                  <a:ea typeface="Cambria Math"/>
                </a:rPr>
                <a:t>5</a:t>
              </a:r>
              <a:endParaRPr lang="da-DK" sz="1600">
                <a:solidFill>
                  <a:srgbClr val="00B050"/>
                </a:solidFill>
              </a:endParaRPr>
            </a:p>
            <a:p>
              <a:r>
                <a:rPr lang="da-DK" sz="1600">
                  <a:solidFill>
                    <a:srgbClr val="00B050"/>
                  </a:solidFill>
                </a:rPr>
                <a:t>Sfæricitet ikke opfyldt</a:t>
              </a:r>
            </a:p>
          </xdr:txBody>
        </xdr:sp>
      </mc:Fallback>
    </mc:AlternateContent>
    <xdr:clientData/>
  </xdr:twoCellAnchor>
  <xdr:twoCellAnchor>
    <xdr:from>
      <xdr:col>9</xdr:col>
      <xdr:colOff>561795</xdr:colOff>
      <xdr:row>99</xdr:row>
      <xdr:rowOff>76863</xdr:rowOff>
    </xdr:from>
    <xdr:to>
      <xdr:col>9</xdr:col>
      <xdr:colOff>571010</xdr:colOff>
      <xdr:row>100</xdr:row>
      <xdr:rowOff>127786</xdr:rowOff>
    </xdr:to>
    <xdr:cxnSp macro="">
      <xdr:nvCxnSpPr>
        <xdr:cNvPr id="21" name="Straight Arrow Connector 10">
          <a:extLst>
            <a:ext uri="{FF2B5EF4-FFF2-40B4-BE49-F238E27FC236}">
              <a16:creationId xmlns:a16="http://schemas.microsoft.com/office/drawing/2014/main" id="{FE21CC36-4E0F-4403-8318-65D4BAF96915}"/>
            </a:ext>
          </a:extLst>
        </xdr:cNvPr>
        <xdr:cNvCxnSpPr>
          <a:stCxn id="20" idx="2"/>
          <a:endCxn id="24" idx="0"/>
        </xdr:cNvCxnSpPr>
      </xdr:nvCxnSpPr>
      <xdr:spPr>
        <a:xfrm>
          <a:off x="8364675" y="18189603"/>
          <a:ext cx="9215" cy="233803"/>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135287</xdr:colOff>
      <xdr:row>100</xdr:row>
      <xdr:rowOff>127786</xdr:rowOff>
    </xdr:from>
    <xdr:to>
      <xdr:col>13</xdr:col>
      <xdr:colOff>397132</xdr:colOff>
      <xdr:row>105</xdr:row>
      <xdr:rowOff>4553</xdr:rowOff>
    </xdr:to>
    <xdr:sp macro="" textlink="">
      <xdr:nvSpPr>
        <xdr:cNvPr id="24" name="TextBox 11">
          <a:extLst>
            <a:ext uri="{FF2B5EF4-FFF2-40B4-BE49-F238E27FC236}">
              <a16:creationId xmlns:a16="http://schemas.microsoft.com/office/drawing/2014/main" id="{C8032472-A76E-437D-A620-D09CC6814F1F}"/>
            </a:ext>
          </a:extLst>
        </xdr:cNvPr>
        <xdr:cNvSpPr txBox="1"/>
      </xdr:nvSpPr>
      <xdr:spPr>
        <a:xfrm>
          <a:off x="6109367" y="18423406"/>
          <a:ext cx="4529045" cy="791167"/>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00B050"/>
              </a:solidFill>
            </a:rPr>
            <a:t>Frihedsgraderne for </a:t>
          </a:r>
          <a:r>
            <a:rPr lang="da-DK" sz="1600" i="1">
              <a:solidFill>
                <a:srgbClr val="00B050"/>
              </a:solidFill>
            </a:rPr>
            <a:t>F</a:t>
          </a:r>
          <a:r>
            <a:rPr lang="da-DK" sz="1600">
              <a:solidFill>
                <a:srgbClr val="00B050"/>
              </a:solidFill>
            </a:rPr>
            <a:t>–testen korrigeres for at begrænse Type I fejl.</a:t>
          </a:r>
        </a:p>
        <a:p>
          <a:r>
            <a:rPr lang="da-DK" sz="1600">
              <a:solidFill>
                <a:srgbClr val="00B050"/>
              </a:solidFill>
            </a:rPr>
            <a:t>(Huynh-Feldt</a:t>
          </a:r>
          <a:r>
            <a:rPr lang="da-DK" sz="1600" baseline="0">
              <a:solidFill>
                <a:srgbClr val="00B050"/>
              </a:solidFill>
            </a:rPr>
            <a:t> anvendes på dette kursus)</a:t>
          </a:r>
          <a:endParaRPr lang="da-DK" sz="1600">
            <a:solidFill>
              <a:srgbClr val="00B050"/>
            </a:solidFill>
          </a:endParaRPr>
        </a:p>
      </xdr:txBody>
    </xdr:sp>
    <xdr:clientData/>
  </xdr:twoCellAnchor>
  <xdr:twoCellAnchor>
    <xdr:from>
      <xdr:col>3</xdr:col>
      <xdr:colOff>136833</xdr:colOff>
      <xdr:row>98</xdr:row>
      <xdr:rowOff>137997</xdr:rowOff>
    </xdr:from>
    <xdr:to>
      <xdr:col>3</xdr:col>
      <xdr:colOff>145877</xdr:colOff>
      <xdr:row>102</xdr:row>
      <xdr:rowOff>53016</xdr:rowOff>
    </xdr:to>
    <xdr:cxnSp macro="">
      <xdr:nvCxnSpPr>
        <xdr:cNvPr id="25" name="Straight Arrow Connector 13">
          <a:extLst>
            <a:ext uri="{FF2B5EF4-FFF2-40B4-BE49-F238E27FC236}">
              <a16:creationId xmlns:a16="http://schemas.microsoft.com/office/drawing/2014/main" id="{C34CEDDC-34B3-4989-B624-C968992906E8}"/>
            </a:ext>
          </a:extLst>
        </xdr:cNvPr>
        <xdr:cNvCxnSpPr>
          <a:stCxn id="19" idx="2"/>
          <a:endCxn id="26" idx="0"/>
        </xdr:cNvCxnSpPr>
      </xdr:nvCxnSpPr>
      <xdr:spPr>
        <a:xfrm>
          <a:off x="4282113" y="18067857"/>
          <a:ext cx="9044" cy="646539"/>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482409</xdr:colOff>
      <xdr:row>102</xdr:row>
      <xdr:rowOff>53016</xdr:rowOff>
    </xdr:from>
    <xdr:to>
      <xdr:col>4</xdr:col>
      <xdr:colOff>418944</xdr:colOff>
      <xdr:row>104</xdr:row>
      <xdr:rowOff>127936</xdr:rowOff>
    </xdr:to>
    <xdr:sp macro="" textlink="">
      <xdr:nvSpPr>
        <xdr:cNvPr id="26" name="TextBox 17">
          <a:extLst>
            <a:ext uri="{FF2B5EF4-FFF2-40B4-BE49-F238E27FC236}">
              <a16:creationId xmlns:a16="http://schemas.microsoft.com/office/drawing/2014/main" id="{26AB3A94-071F-4340-85EE-C3FCFD207B47}"/>
            </a:ext>
          </a:extLst>
        </xdr:cNvPr>
        <xdr:cNvSpPr txBox="1"/>
      </xdr:nvSpPr>
      <xdr:spPr>
        <a:xfrm>
          <a:off x="3408489" y="18714396"/>
          <a:ext cx="1765335" cy="440680"/>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FF33CC"/>
              </a:solidFill>
            </a:rPr>
            <a:t>Ingen justering</a:t>
          </a:r>
        </a:p>
      </xdr:txBody>
    </xdr:sp>
    <xdr:clientData/>
  </xdr:twoCellAnchor>
  <xdr:twoCellAnchor editAs="oneCell">
    <xdr:from>
      <xdr:col>1</xdr:col>
      <xdr:colOff>653142</xdr:colOff>
      <xdr:row>108</xdr:row>
      <xdr:rowOff>0</xdr:rowOff>
    </xdr:from>
    <xdr:to>
      <xdr:col>12</xdr:col>
      <xdr:colOff>447674</xdr:colOff>
      <xdr:row>135</xdr:row>
      <xdr:rowOff>175971</xdr:rowOff>
    </xdr:to>
    <xdr:pic>
      <xdr:nvPicPr>
        <xdr:cNvPr id="11" name="Billede 8">
          <a:extLst>
            <a:ext uri="{FF2B5EF4-FFF2-40B4-BE49-F238E27FC236}">
              <a16:creationId xmlns:a16="http://schemas.microsoft.com/office/drawing/2014/main" id="{44914D2C-45C0-4D82-9CA6-968F7008005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673928" y="19991614"/>
          <a:ext cx="6547757" cy="5062296"/>
        </a:xfrm>
        <a:prstGeom prst="rect">
          <a:avLst/>
        </a:prstGeom>
      </xdr:spPr>
    </xdr:pic>
    <xdr:clientData/>
  </xdr:twoCellAnchor>
  <xdr:twoCellAnchor editAs="oneCell">
    <xdr:from>
      <xdr:col>13</xdr:col>
      <xdr:colOff>0</xdr:colOff>
      <xdr:row>108</xdr:row>
      <xdr:rowOff>0</xdr:rowOff>
    </xdr:from>
    <xdr:to>
      <xdr:col>19</xdr:col>
      <xdr:colOff>518160</xdr:colOff>
      <xdr:row>126</xdr:row>
      <xdr:rowOff>87630</xdr:rowOff>
    </xdr:to>
    <xdr:pic>
      <xdr:nvPicPr>
        <xdr:cNvPr id="27" name="Billede 10">
          <a:extLst>
            <a:ext uri="{FF2B5EF4-FFF2-40B4-BE49-F238E27FC236}">
              <a16:creationId xmlns:a16="http://schemas.microsoft.com/office/drawing/2014/main" id="{39DFBF22-70BC-4848-9B7C-A0A33F4EE845}"/>
            </a:ext>
          </a:extLst>
        </xdr:cNvPr>
        <xdr:cNvPicPr>
          <a:picLocks noChangeAspect="1"/>
        </xdr:cNvPicPr>
      </xdr:nvPicPr>
      <xdr:blipFill>
        <a:blip xmlns:r="http://schemas.openxmlformats.org/officeDocument/2006/relationships" r:embed="rId11"/>
        <a:stretch>
          <a:fillRect/>
        </a:stretch>
      </xdr:blipFill>
      <xdr:spPr>
        <a:xfrm>
          <a:off x="10858500" y="19991614"/>
          <a:ext cx="4175760" cy="334518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3</xdr:col>
      <xdr:colOff>335280</xdr:colOff>
      <xdr:row>3</xdr:row>
      <xdr:rowOff>99060</xdr:rowOff>
    </xdr:from>
    <xdr:ext cx="2049857" cy="358560"/>
    <mc:AlternateContent xmlns:mc="http://schemas.openxmlformats.org/markup-compatibility/2006" xmlns:a14="http://schemas.microsoft.com/office/drawing/2010/main">
      <mc:Choice Requires="a14">
        <xdr:sp macro="" textlink="">
          <xdr:nvSpPr>
            <xdr:cNvPr id="6" name="Tekstfelt 2">
              <a:extLst>
                <a:ext uri="{FF2B5EF4-FFF2-40B4-BE49-F238E27FC236}">
                  <a16:creationId xmlns:a16="http://schemas.microsoft.com/office/drawing/2014/main" id="{8346B423-63F6-4234-84D6-96230BBC64D2}"/>
                </a:ext>
              </a:extLst>
            </xdr:cNvPr>
            <xdr:cNvSpPr txBox="1"/>
          </xdr:nvSpPr>
          <xdr:spPr>
            <a:xfrm>
              <a:off x="3863340" y="647700"/>
              <a:ext cx="2049857"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𝑝</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𝑆𝑢𝑐𝑐𝑒𝑠</m:t>
                            </m:r>
                          </m:e>
                        </m:d>
                      </m:num>
                      <m:den>
                        <m:r>
                          <a:rPr lang="da-DK" sz="1100" i="1">
                            <a:solidFill>
                              <a:schemeClr val="tx1"/>
                            </a:solidFill>
                            <a:effectLst/>
                            <a:latin typeface="Cambria Math" panose="02040503050406030204" pitchFamily="18" charset="0"/>
                            <a:ea typeface="+mn-ea"/>
                            <a:cs typeface="+mn-cs"/>
                          </a:rPr>
                          <m:t>𝑝</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𝐹𝑖𝑎𝑠𝑘𝑜</m:t>
                        </m:r>
                        <m:r>
                          <a:rPr lang="da-DK" sz="1100" i="1">
                            <a:solidFill>
                              <a:schemeClr val="tx1"/>
                            </a:solidFill>
                            <a:effectLst/>
                            <a:latin typeface="Cambria Math" panose="02040503050406030204" pitchFamily="18" charset="0"/>
                            <a:ea typeface="+mn-ea"/>
                            <a:cs typeface="+mn-cs"/>
                          </a:rPr>
                          <m:t>)</m:t>
                        </m:r>
                      </m:den>
                    </m:f>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𝑝</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1−</m:t>
                        </m:r>
                        <m:r>
                          <a:rPr lang="da-DK" sz="1100" i="1">
                            <a:solidFill>
                              <a:schemeClr val="tx1"/>
                            </a:solidFill>
                            <a:effectLst/>
                            <a:latin typeface="Cambria Math" panose="02040503050406030204" pitchFamily="18" charset="0"/>
                            <a:ea typeface="+mn-ea"/>
                            <a:cs typeface="+mn-cs"/>
                          </a:rPr>
                          <m:t>𝑝</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3" name="Tekstfelt 2">
              <a:extLst>
                <a:ext uri="{FF2B5EF4-FFF2-40B4-BE49-F238E27FC236}">
                  <a16:creationId xmlns:a16="http://schemas.microsoft.com/office/drawing/2014/main" id="{8346B423-63F6-4234-84D6-96230BBC64D2}"/>
                </a:ext>
              </a:extLst>
            </xdr:cNvPr>
            <xdr:cNvSpPr txBox="1"/>
          </xdr:nvSpPr>
          <xdr:spPr>
            <a:xfrm>
              <a:off x="3863340" y="647700"/>
              <a:ext cx="2049857"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𝑜𝑑𝑑𝑠(𝑆)=𝑝(𝑆𝑢𝑐𝑐𝑒𝑠)/(𝑝(𝐹𝑖𝑎𝑠𝑘𝑜))=(𝑝(𝑆))/(1−𝑝(𝑆))</a:t>
              </a:r>
              <a:endParaRPr lang="da-DK" sz="1100"/>
            </a:p>
          </xdr:txBody>
        </xdr:sp>
      </mc:Fallback>
    </mc:AlternateContent>
    <xdr:clientData/>
  </xdr:oneCellAnchor>
  <xdr:oneCellAnchor>
    <xdr:from>
      <xdr:col>3</xdr:col>
      <xdr:colOff>350520</xdr:colOff>
      <xdr:row>6</xdr:row>
      <xdr:rowOff>45720</xdr:rowOff>
    </xdr:from>
    <xdr:ext cx="1917192" cy="341953"/>
    <mc:AlternateContent xmlns:mc="http://schemas.openxmlformats.org/markup-compatibility/2006" xmlns:a14="http://schemas.microsoft.com/office/drawing/2010/main">
      <mc:Choice Requires="a14">
        <xdr:sp macro="" textlink="">
          <xdr:nvSpPr>
            <xdr:cNvPr id="482" name="Tekstfelt 3">
              <a:extLst>
                <a:ext uri="{FF2B5EF4-FFF2-40B4-BE49-F238E27FC236}">
                  <a16:creationId xmlns:a16="http://schemas.microsoft.com/office/drawing/2014/main" id="{61482F15-537E-4DA4-87DF-36FC26314903}"/>
                </a:ext>
              </a:extLst>
            </xdr:cNvPr>
            <xdr:cNvSpPr txBox="1"/>
          </xdr:nvSpPr>
          <xdr:spPr>
            <a:xfrm>
              <a:off x="1569720" y="1150620"/>
              <a:ext cx="191719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𝐹𝑖𝑎𝑠𝑘𝑜</m:t>
                        </m:r>
                      </m:e>
                    </m:d>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0">
                            <a:solidFill>
                              <a:schemeClr val="tx1"/>
                            </a:solidFill>
                            <a:effectLst/>
                            <a:latin typeface="Cambria Math" panose="02040503050406030204" pitchFamily="18" charset="0"/>
                            <a:ea typeface="+mn-ea"/>
                            <a:cs typeface="+mn-cs"/>
                          </a:rPr>
                          <m:t>1</m:t>
                        </m:r>
                      </m:num>
                      <m:den>
                        <m:r>
                          <a:rPr lang="da-DK"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r>
                              <a:rPr lang="da-DK" sz="1100" b="0" i="1">
                                <a:solidFill>
                                  <a:schemeClr val="tx1"/>
                                </a:solidFill>
                                <a:effectLst/>
                                <a:latin typeface="Cambria Math" panose="02040503050406030204" pitchFamily="18" charset="0"/>
                                <a:ea typeface="+mn-ea"/>
                                <a:cs typeface="+mn-cs"/>
                              </a:rPr>
                              <m:t>𝑢𝑐𝑐𝑒𝑠</m:t>
                            </m:r>
                          </m:e>
                        </m:d>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61482F15-537E-4DA4-87DF-36FC26314903}"/>
                </a:ext>
              </a:extLst>
            </xdr:cNvPr>
            <xdr:cNvSpPr txBox="1"/>
          </xdr:nvSpPr>
          <xdr:spPr>
            <a:xfrm>
              <a:off x="1569720" y="1150620"/>
              <a:ext cx="191719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𝑜𝑑𝑑𝑠(</a:t>
              </a:r>
              <a:r>
                <a:rPr lang="da-DK" sz="1100" b="0" i="0">
                  <a:solidFill>
                    <a:schemeClr val="tx1"/>
                  </a:solidFill>
                  <a:effectLst/>
                  <a:latin typeface="+mn-lt"/>
                  <a:ea typeface="+mn-ea"/>
                  <a:cs typeface="+mn-cs"/>
                </a:rPr>
                <a:t>𝐹𝑖𝑎𝑠𝑘𝑜)=1/</a:t>
              </a:r>
              <a:r>
                <a:rPr lang="da-DK" sz="1100" i="0">
                  <a:solidFill>
                    <a:schemeClr val="tx1"/>
                  </a:solidFill>
                  <a:effectLst/>
                  <a:latin typeface="+mn-lt"/>
                  <a:ea typeface="+mn-ea"/>
                  <a:cs typeface="+mn-cs"/>
                </a:rPr>
                <a:t>𝑜𝑑𝑑𝑠(𝑆</a:t>
              </a:r>
              <a:r>
                <a:rPr lang="da-DK" sz="1100" b="0" i="0">
                  <a:solidFill>
                    <a:schemeClr val="tx1"/>
                  </a:solidFill>
                  <a:effectLst/>
                  <a:latin typeface="+mn-lt"/>
                  <a:ea typeface="+mn-ea"/>
                  <a:cs typeface="+mn-cs"/>
                </a:rPr>
                <a:t>𝑢𝑐𝑐𝑒𝑠) </a:t>
              </a:r>
              <a:endParaRPr lang="da-DK" sz="1100"/>
            </a:p>
          </xdr:txBody>
        </xdr:sp>
      </mc:Fallback>
    </mc:AlternateContent>
    <xdr:clientData/>
  </xdr:oneCellAnchor>
  <xdr:oneCellAnchor>
    <xdr:from>
      <xdr:col>3</xdr:col>
      <xdr:colOff>434340</xdr:colOff>
      <xdr:row>17</xdr:row>
      <xdr:rowOff>168729</xdr:rowOff>
    </xdr:from>
    <xdr:ext cx="1237903" cy="358560"/>
    <mc:AlternateContent xmlns:mc="http://schemas.openxmlformats.org/markup-compatibility/2006" xmlns:a14="http://schemas.microsoft.com/office/drawing/2010/main">
      <mc:Choice Requires="a14">
        <xdr:sp macro="" textlink="">
          <xdr:nvSpPr>
            <xdr:cNvPr id="488" name="Tekstfelt 4">
              <a:extLst>
                <a:ext uri="{FF2B5EF4-FFF2-40B4-BE49-F238E27FC236}">
                  <a16:creationId xmlns:a16="http://schemas.microsoft.com/office/drawing/2014/main" id="{FEFA4EF6-9CCA-4EB3-A84F-75BD31CEF036}"/>
                </a:ext>
              </a:extLst>
            </xdr:cNvPr>
            <xdr:cNvSpPr txBox="1"/>
          </xdr:nvSpPr>
          <xdr:spPr>
            <a:xfrm>
              <a:off x="1653540" y="3285309"/>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𝑝</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num>
                      <m:den>
                        <m:r>
                          <a:rPr lang="da-DK" sz="1100" b="0" i="1">
                            <a:solidFill>
                              <a:schemeClr val="tx1"/>
                            </a:solidFill>
                            <a:effectLst/>
                            <a:latin typeface="Cambria Math" panose="02040503050406030204" pitchFamily="18" charset="0"/>
                            <a:ea typeface="+mn-ea"/>
                            <a:cs typeface="+mn-cs"/>
                          </a:rPr>
                          <m:t>1+</m:t>
                        </m:r>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19" name="Tekstfelt 4">
              <a:extLst>
                <a:ext uri="{FF2B5EF4-FFF2-40B4-BE49-F238E27FC236}">
                  <a16:creationId xmlns:a16="http://schemas.microsoft.com/office/drawing/2014/main" id="{FEFA4EF6-9CCA-4EB3-A84F-75BD31CEF036}"/>
                </a:ext>
              </a:extLst>
            </xdr:cNvPr>
            <xdr:cNvSpPr txBox="1"/>
          </xdr:nvSpPr>
          <xdr:spPr>
            <a:xfrm>
              <a:off x="1653540" y="3285309"/>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𝑝</a:t>
              </a:r>
              <a:r>
                <a:rPr lang="da-DK" sz="1100" i="0">
                  <a:solidFill>
                    <a:schemeClr val="tx1"/>
                  </a:solidFill>
                  <a:effectLst/>
                  <a:latin typeface="Cambria Math" panose="02040503050406030204" pitchFamily="18" charset="0"/>
                  <a:ea typeface="+mn-ea"/>
                  <a:cs typeface="+mn-cs"/>
                </a:rPr>
                <a:t>(𝑆)=</a:t>
              </a:r>
              <a:r>
                <a:rPr lang="da-DK" sz="1100" b="0" i="0">
                  <a:solidFill>
                    <a:schemeClr val="tx1"/>
                  </a:solidFill>
                  <a:effectLst/>
                  <a:latin typeface="Cambria Math" panose="02040503050406030204" pitchFamily="18" charset="0"/>
                  <a:ea typeface="+mn-ea"/>
                  <a:cs typeface="+mn-cs"/>
                </a:rPr>
                <a:t>𝑜𝑑𝑑𝑠(</a:t>
              </a:r>
              <a:r>
                <a:rPr lang="da-DK" sz="1100" i="0">
                  <a:solidFill>
                    <a:schemeClr val="tx1"/>
                  </a:solidFill>
                  <a:effectLst/>
                  <a:latin typeface="Cambria Math" panose="02040503050406030204" pitchFamily="18" charset="0"/>
                  <a:ea typeface="+mn-ea"/>
                  <a:cs typeface="+mn-cs"/>
                </a:rPr>
                <a:t>𝑆)/(</a:t>
              </a:r>
              <a:r>
                <a:rPr lang="da-DK" sz="1100" b="0" i="0">
                  <a:solidFill>
                    <a:schemeClr val="tx1"/>
                  </a:solidFill>
                  <a:effectLst/>
                  <a:latin typeface="Cambria Math" panose="02040503050406030204" pitchFamily="18" charset="0"/>
                  <a:ea typeface="+mn-ea"/>
                  <a:cs typeface="+mn-cs"/>
                </a:rPr>
                <a:t>1+𝑜𝑑𝑑𝑠(𝑆</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373380</xdr:colOff>
      <xdr:row>11</xdr:row>
      <xdr:rowOff>38100</xdr:rowOff>
    </xdr:from>
    <xdr:ext cx="1682640" cy="341953"/>
    <mc:AlternateContent xmlns:mc="http://schemas.openxmlformats.org/markup-compatibility/2006" xmlns:a14="http://schemas.microsoft.com/office/drawing/2010/main">
      <mc:Choice Requires="a14">
        <xdr:sp macro="" textlink="">
          <xdr:nvSpPr>
            <xdr:cNvPr id="485" name="Tekstfelt 6">
              <a:extLst>
                <a:ext uri="{FF2B5EF4-FFF2-40B4-BE49-F238E27FC236}">
                  <a16:creationId xmlns:a16="http://schemas.microsoft.com/office/drawing/2014/main" id="{045969BD-87E4-4C6D-B58E-AF62B409834F}"/>
                </a:ext>
              </a:extLst>
            </xdr:cNvPr>
            <xdr:cNvSpPr txBox="1"/>
          </xdr:nvSpPr>
          <xdr:spPr>
            <a:xfrm>
              <a:off x="1592580" y="2057400"/>
              <a:ext cx="1682640"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𝑂𝑅</m:t>
                    </m:r>
                    <m:d>
                      <m:dPr>
                        <m:ctrlPr>
                          <a:rPr lang="da-DK" sz="110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𝐹𝑖𝑎𝑠𝑘𝑜</m:t>
                        </m:r>
                      </m:e>
                    </m:d>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0">
                            <a:solidFill>
                              <a:schemeClr val="tx1"/>
                            </a:solidFill>
                            <a:effectLst/>
                            <a:latin typeface="Cambria Math" panose="02040503050406030204" pitchFamily="18" charset="0"/>
                            <a:ea typeface="+mn-ea"/>
                            <a:cs typeface="+mn-cs"/>
                          </a:rPr>
                          <m:t>1</m:t>
                        </m:r>
                      </m:num>
                      <m:den>
                        <m:r>
                          <a:rPr lang="da-DK" sz="1100" b="0" i="1">
                            <a:solidFill>
                              <a:schemeClr val="tx1"/>
                            </a:solidFill>
                            <a:effectLst/>
                            <a:latin typeface="Cambria Math" panose="02040503050406030204" pitchFamily="18" charset="0"/>
                            <a:ea typeface="+mn-ea"/>
                            <a:cs typeface="+mn-cs"/>
                          </a:rPr>
                          <m:t>𝑂𝑅</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r>
                              <a:rPr lang="da-DK" sz="1100" b="0" i="1">
                                <a:solidFill>
                                  <a:schemeClr val="tx1"/>
                                </a:solidFill>
                                <a:effectLst/>
                                <a:latin typeface="Cambria Math" panose="02040503050406030204" pitchFamily="18" charset="0"/>
                                <a:ea typeface="+mn-ea"/>
                                <a:cs typeface="+mn-cs"/>
                              </a:rPr>
                              <m:t>𝑢𝑐𝑐𝑒𝑠</m:t>
                            </m:r>
                          </m:e>
                        </m:d>
                      </m:den>
                    </m:f>
                  </m:oMath>
                </m:oMathPara>
              </a14:m>
              <a:endParaRPr lang="da-DK" sz="1100"/>
            </a:p>
          </xdr:txBody>
        </xdr:sp>
      </mc:Choice>
      <mc:Fallback xmlns="">
        <xdr:sp macro="" textlink="">
          <xdr:nvSpPr>
            <xdr:cNvPr id="7" name="Tekstfelt 6">
              <a:extLst>
                <a:ext uri="{FF2B5EF4-FFF2-40B4-BE49-F238E27FC236}">
                  <a16:creationId xmlns:a16="http://schemas.microsoft.com/office/drawing/2014/main" id="{045969BD-87E4-4C6D-B58E-AF62B409834F}"/>
                </a:ext>
              </a:extLst>
            </xdr:cNvPr>
            <xdr:cNvSpPr txBox="1"/>
          </xdr:nvSpPr>
          <xdr:spPr>
            <a:xfrm>
              <a:off x="1592580" y="2057400"/>
              <a:ext cx="1682640"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𝑂𝑅</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𝐹𝑖𝑎𝑠𝑘𝑜)=1/𝑂𝑅(</a:t>
              </a:r>
              <a:r>
                <a:rPr lang="da-DK" sz="1100" i="0">
                  <a:solidFill>
                    <a:schemeClr val="tx1"/>
                  </a:solidFill>
                  <a:effectLst/>
                  <a:latin typeface="+mn-lt"/>
                  <a:ea typeface="+mn-ea"/>
                  <a:cs typeface="+mn-cs"/>
                </a:rPr>
                <a:t>𝑆</a:t>
              </a:r>
              <a:r>
                <a:rPr lang="da-DK" sz="1100" b="0" i="0">
                  <a:solidFill>
                    <a:schemeClr val="tx1"/>
                  </a:solidFill>
                  <a:effectLst/>
                  <a:latin typeface="+mn-lt"/>
                  <a:ea typeface="+mn-ea"/>
                  <a:cs typeface="+mn-cs"/>
                </a:rPr>
                <a:t>𝑢𝑐𝑐𝑒𝑠) </a:t>
              </a:r>
              <a:endParaRPr lang="da-DK" sz="1100"/>
            </a:p>
          </xdr:txBody>
        </xdr:sp>
      </mc:Fallback>
    </mc:AlternateContent>
    <xdr:clientData/>
  </xdr:oneCellAnchor>
  <xdr:oneCellAnchor>
    <xdr:from>
      <xdr:col>3</xdr:col>
      <xdr:colOff>68580</xdr:colOff>
      <xdr:row>27</xdr:row>
      <xdr:rowOff>106680</xdr:rowOff>
    </xdr:from>
    <xdr:ext cx="3246120" cy="357214"/>
    <mc:AlternateContent xmlns:mc="http://schemas.openxmlformats.org/markup-compatibility/2006" xmlns:a14="http://schemas.microsoft.com/office/drawing/2010/main">
      <mc:Choice Requires="a14">
        <xdr:sp macro="" textlink="">
          <xdr:nvSpPr>
            <xdr:cNvPr id="448" name="Tekstfelt 8">
              <a:extLst>
                <a:ext uri="{FF2B5EF4-FFF2-40B4-BE49-F238E27FC236}">
                  <a16:creationId xmlns:a16="http://schemas.microsoft.com/office/drawing/2014/main" id="{0E45212B-EBEA-499A-87C9-AD0F4E600B57}"/>
                </a:ext>
              </a:extLst>
            </xdr:cNvPr>
            <xdr:cNvSpPr txBox="1"/>
          </xdr:nvSpPr>
          <xdr:spPr>
            <a:xfrm>
              <a:off x="1303020" y="5052060"/>
              <a:ext cx="3246120" cy="3572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a:rPr lang="de-DE" sz="1100" i="1">
                            <a:solidFill>
                              <a:schemeClr val="tx1"/>
                            </a:solidFill>
                            <a:effectLst/>
                            <a:latin typeface="Cambria Math" panose="02040503050406030204" pitchFamily="18" charset="0"/>
                            <a:ea typeface="+mn-ea"/>
                            <a:cs typeface="+mn-cs"/>
                          </a:rPr>
                          <m:t>𝑃</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f>
                      <m:fPr>
                        <m:ctrlPr>
                          <a:rPr lang="de-DE" sz="1100" i="1">
                            <a:solidFill>
                              <a:schemeClr val="tx1"/>
                            </a:solidFill>
                            <a:effectLst/>
                            <a:latin typeface="Cambria Math" panose="02040503050406030204" pitchFamily="18" charset="0"/>
                            <a:ea typeface="+mn-ea"/>
                            <a:cs typeface="+mn-cs"/>
                          </a:rPr>
                        </m:ctrlPr>
                      </m:fPr>
                      <m:num>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num>
                      <m:den>
                        <m:r>
                          <a:rPr lang="de-DE" sz="1100" i="1">
                            <a:solidFill>
                              <a:schemeClr val="tx1"/>
                            </a:solidFill>
                            <a:effectLst/>
                            <a:latin typeface="Cambria Math" panose="02040503050406030204" pitchFamily="18" charset="0"/>
                            <a:ea typeface="+mn-ea"/>
                            <a:cs typeface="+mn-cs"/>
                          </a:rPr>
                          <m:t>1+</m:t>
                        </m:r>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den>
                    </m:f>
                  </m:oMath>
                </m:oMathPara>
              </a14:m>
              <a:endParaRPr lang="da-DK">
                <a:effectLst/>
              </a:endParaRPr>
            </a:p>
          </xdr:txBody>
        </xdr:sp>
      </mc:Choice>
      <mc:Fallback xmlns="">
        <xdr:sp macro="" textlink="">
          <xdr:nvSpPr>
            <xdr:cNvPr id="9" name="Tekstfelt 8">
              <a:extLst>
                <a:ext uri="{FF2B5EF4-FFF2-40B4-BE49-F238E27FC236}">
                  <a16:creationId xmlns:a16="http://schemas.microsoft.com/office/drawing/2014/main" id="{0E45212B-EBEA-499A-87C9-AD0F4E600B57}"/>
                </a:ext>
              </a:extLst>
            </xdr:cNvPr>
            <xdr:cNvSpPr txBox="1"/>
          </xdr:nvSpPr>
          <xdr:spPr>
            <a:xfrm>
              <a:off x="1303020" y="5052060"/>
              <a:ext cx="3246120" cy="3572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r>
                <a:rPr lang="de-DE" sz="1100" i="0">
                  <a:solidFill>
                    <a:schemeClr val="tx1"/>
                  </a:solidFill>
                  <a:effectLst/>
                  <a:latin typeface="+mn-lt"/>
                  <a:ea typeface="+mn-ea"/>
                  <a:cs typeface="+mn-cs"/>
                </a:rPr>
                <a:t>𝑃 ̂(𝑌=1)=exp⁡(𝑏_0+𝑏_</a:t>
              </a:r>
              <a:r>
                <a:rPr lang="da-DK" sz="1100" b="0" i="0">
                  <a:solidFill>
                    <a:schemeClr val="tx1"/>
                  </a:solidFill>
                  <a:effectLst/>
                  <a:latin typeface="+mn-lt"/>
                  <a:ea typeface="+mn-ea"/>
                  <a:cs typeface="+mn-cs"/>
                </a:rPr>
                <a:t>1</a:t>
              </a:r>
              <a:r>
                <a:rPr lang="de-DE" sz="1100" b="0" i="0">
                  <a:solidFill>
                    <a:schemeClr val="tx1"/>
                  </a:solidFill>
                  <a:effectLst/>
                  <a:latin typeface="+mn-lt"/>
                  <a:ea typeface="+mn-ea"/>
                  <a:cs typeface="+mn-cs"/>
                </a:rPr>
                <a:t> </a:t>
              </a:r>
              <a:r>
                <a:rPr lang="de-DE" sz="1100" i="0">
                  <a:solidFill>
                    <a:schemeClr val="tx1"/>
                  </a:solidFill>
                  <a:effectLst/>
                  <a:latin typeface="+mn-lt"/>
                  <a:ea typeface="+mn-ea"/>
                  <a:cs typeface="+mn-cs"/>
                </a:rPr>
                <a:t>𝑋_</a:t>
              </a:r>
              <a:r>
                <a:rPr lang="da-DK" sz="1100" b="0" i="0">
                  <a:solidFill>
                    <a:schemeClr val="tx1"/>
                  </a:solidFill>
                  <a:effectLst/>
                  <a:latin typeface="+mn-lt"/>
                  <a:ea typeface="+mn-ea"/>
                  <a:cs typeface="+mn-cs"/>
                </a:rPr>
                <a:t>1+𝑏_2 𝑋_2+…〖+𝑏〗_𝑛 𝑋_𝑛 )</a:t>
              </a:r>
              <a:r>
                <a:rPr lang="de-DE" sz="1100" b="0" i="0">
                  <a:solidFill>
                    <a:schemeClr val="tx1"/>
                  </a:solidFill>
                  <a:effectLst/>
                  <a:latin typeface="+mn-lt"/>
                  <a:ea typeface="+mn-ea"/>
                  <a:cs typeface="+mn-cs"/>
                </a:rPr>
                <a:t>/(</a:t>
              </a:r>
              <a:r>
                <a:rPr lang="de-DE" sz="1100" i="0">
                  <a:solidFill>
                    <a:schemeClr val="tx1"/>
                  </a:solidFill>
                  <a:effectLst/>
                  <a:latin typeface="+mn-lt"/>
                  <a:ea typeface="+mn-ea"/>
                  <a:cs typeface="+mn-cs"/>
                </a:rPr>
                <a:t>1+exp⁡(𝑏_0+𝑏_</a:t>
              </a:r>
              <a:r>
                <a:rPr lang="da-DK" sz="1100" b="0" i="0">
                  <a:solidFill>
                    <a:schemeClr val="tx1"/>
                  </a:solidFill>
                  <a:effectLst/>
                  <a:latin typeface="+mn-lt"/>
                  <a:ea typeface="+mn-ea"/>
                  <a:cs typeface="+mn-cs"/>
                </a:rPr>
                <a:t>1</a:t>
              </a:r>
              <a:r>
                <a:rPr lang="de-DE" sz="1100" b="0" i="0">
                  <a:solidFill>
                    <a:schemeClr val="tx1"/>
                  </a:solidFill>
                  <a:effectLst/>
                  <a:latin typeface="+mn-lt"/>
                  <a:ea typeface="+mn-ea"/>
                  <a:cs typeface="+mn-cs"/>
                </a:rPr>
                <a:t> </a:t>
              </a:r>
              <a:r>
                <a:rPr lang="de-DE" sz="1100" i="0">
                  <a:solidFill>
                    <a:schemeClr val="tx1"/>
                  </a:solidFill>
                  <a:effectLst/>
                  <a:latin typeface="+mn-lt"/>
                  <a:ea typeface="+mn-ea"/>
                  <a:cs typeface="+mn-cs"/>
                </a:rPr>
                <a:t>𝑋_</a:t>
              </a:r>
              <a:r>
                <a:rPr lang="da-DK" sz="1100" b="0" i="0">
                  <a:solidFill>
                    <a:schemeClr val="tx1"/>
                  </a:solidFill>
                  <a:effectLst/>
                  <a:latin typeface="+mn-lt"/>
                  <a:ea typeface="+mn-ea"/>
                  <a:cs typeface="+mn-cs"/>
                </a:rPr>
                <a:t>1+𝑏_2 𝑋_2+…+𝑏_𝑛 𝑋_𝑛 ) </a:t>
              </a:r>
              <a:r>
                <a:rPr lang="de-DE"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38100</xdr:colOff>
      <xdr:row>25</xdr:row>
      <xdr:rowOff>76200</xdr:rowOff>
    </xdr:from>
    <xdr:ext cx="2758191" cy="207686"/>
    <mc:AlternateContent xmlns:mc="http://schemas.openxmlformats.org/markup-compatibility/2006" xmlns:a14="http://schemas.microsoft.com/office/drawing/2010/main">
      <mc:Choice Requires="a14">
        <xdr:sp macro="" textlink="">
          <xdr:nvSpPr>
            <xdr:cNvPr id="50" name="Tekstfelt 12">
              <a:extLst>
                <a:ext uri="{FF2B5EF4-FFF2-40B4-BE49-F238E27FC236}">
                  <a16:creationId xmlns:a16="http://schemas.microsoft.com/office/drawing/2014/main" id="{2C6AB1CD-F5C7-402F-9734-05C6E5010DCA}"/>
                </a:ext>
              </a:extLst>
            </xdr:cNvPr>
            <xdr:cNvSpPr txBox="1"/>
          </xdr:nvSpPr>
          <xdr:spPr>
            <a:xfrm>
              <a:off x="4152900" y="57454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r>
                      <m:rPr>
                        <m:sty m:val="p"/>
                      </m:rPr>
                      <a:rPr lang="de-DE" sz="1100">
                        <a:solidFill>
                          <a:schemeClr val="tx1"/>
                        </a:solidFill>
                        <a:effectLst/>
                        <a:latin typeface="Cambria Math" panose="02040503050406030204" pitchFamily="18" charset="0"/>
                        <a:ea typeface="+mn-ea"/>
                        <a:cs typeface="+mn-cs"/>
                      </a:rPr>
                      <m:t>odd</m:t>
                    </m:r>
                    <m:sSub>
                      <m:sSubPr>
                        <m:ctrlPr>
                          <a:rPr lang="de-DE" sz="1100" i="1">
                            <a:solidFill>
                              <a:schemeClr val="tx1"/>
                            </a:solidFill>
                            <a:effectLst/>
                            <a:latin typeface="Cambria Math" panose="02040503050406030204" pitchFamily="18" charset="0"/>
                            <a:ea typeface="+mn-ea"/>
                            <a:cs typeface="+mn-cs"/>
                          </a:rPr>
                        </m:ctrlPr>
                      </m:sSubPr>
                      <m:e>
                        <m:r>
                          <m:rPr>
                            <m:sty m:val="p"/>
                          </m:rPr>
                          <a:rPr lang="de-DE" sz="1100">
                            <a:solidFill>
                              <a:schemeClr val="tx1"/>
                            </a:solidFill>
                            <a:effectLst/>
                            <a:latin typeface="Cambria Math" panose="02040503050406030204" pitchFamily="18" charset="0"/>
                            <a:ea typeface="+mn-ea"/>
                            <a:cs typeface="+mn-cs"/>
                          </a:rPr>
                          <m:t>s</m:t>
                        </m:r>
                      </m:e>
                      <m:sub>
                        <m:r>
                          <a:rPr lang="de-DE" sz="1100">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a:solidFill>
                              <a:schemeClr val="tx1"/>
                            </a:solidFill>
                            <a:effectLst/>
                            <a:latin typeface="Cambria Math" panose="02040503050406030204" pitchFamily="18" charset="0"/>
                            <a:ea typeface="+mn-ea"/>
                            <a:cs typeface="+mn-cs"/>
                          </a:rPr>
                          <m:t>1</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1</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2</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2</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𝑛</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𝑛</m:t>
                            </m:r>
                          </m:sub>
                        </m:sSub>
                      </m:sup>
                    </m:sSubSup>
                  </m:oMath>
                </m:oMathPara>
              </a14:m>
              <a:endParaRPr lang="da-DK" sz="1100"/>
            </a:p>
          </xdr:txBody>
        </xdr:sp>
      </mc:Choice>
      <mc:Fallback xmlns="">
        <xdr:sp macro="" textlink="">
          <xdr:nvSpPr>
            <xdr:cNvPr id="13" name="Tekstfelt 12">
              <a:extLst>
                <a:ext uri="{FF2B5EF4-FFF2-40B4-BE49-F238E27FC236}">
                  <a16:creationId xmlns:a16="http://schemas.microsoft.com/office/drawing/2014/main" id="{2C6AB1CD-F5C7-402F-9734-05C6E5010DCA}"/>
                </a:ext>
              </a:extLst>
            </xdr:cNvPr>
            <xdr:cNvSpPr txBox="1"/>
          </xdr:nvSpPr>
          <xdr:spPr>
            <a:xfrm>
              <a:off x="4152900" y="57454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e-DE" sz="1100" i="0">
                  <a:solidFill>
                    <a:schemeClr val="tx1"/>
                  </a:solidFill>
                  <a:effectLst/>
                  <a:latin typeface="+mn-lt"/>
                  <a:ea typeface="+mn-ea"/>
                  <a:cs typeface="+mn-cs"/>
                </a:rPr>
                <a:t>(odds) ̂(𝑌=1)=odds_0⋅OR_1^(𝑋_1 )⋅OR_2^(𝑋_2 )⋅…⋅OR_𝑛^(𝑋_𝑛 )</a:t>
              </a:r>
              <a:endParaRPr lang="da-DK" sz="1100"/>
            </a:p>
          </xdr:txBody>
        </xdr:sp>
      </mc:Fallback>
    </mc:AlternateContent>
    <xdr:clientData/>
  </xdr:oneCellAnchor>
  <xdr:oneCellAnchor>
    <xdr:from>
      <xdr:col>5</xdr:col>
      <xdr:colOff>459376</xdr:colOff>
      <xdr:row>39</xdr:row>
      <xdr:rowOff>164374</xdr:rowOff>
    </xdr:from>
    <xdr:ext cx="1257652" cy="172227"/>
    <mc:AlternateContent xmlns:mc="http://schemas.openxmlformats.org/markup-compatibility/2006" xmlns:a14="http://schemas.microsoft.com/office/drawing/2010/main">
      <mc:Choice Requires="a14">
        <xdr:sp macro="" textlink="">
          <xdr:nvSpPr>
            <xdr:cNvPr id="400" name="Tekstfelt 13">
              <a:extLst>
                <a:ext uri="{FF2B5EF4-FFF2-40B4-BE49-F238E27FC236}">
                  <a16:creationId xmlns:a16="http://schemas.microsoft.com/office/drawing/2014/main" id="{E1773592-37B2-4F7D-8ED0-3671B4DF550C}"/>
                </a:ext>
              </a:extLst>
            </xdr:cNvPr>
            <xdr:cNvSpPr txBox="1"/>
          </xdr:nvSpPr>
          <xdr:spPr>
            <a:xfrm>
              <a:off x="6060076" y="7381603"/>
              <a:ext cx="125765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r>
                    <a:rPr lang="da-DK" sz="1100" b="0" i="1">
                      <a:latin typeface="Cambria Math" panose="02040503050406030204" pitchFamily="18" charset="0"/>
                    </a:rPr>
                    <m:t>𝑝𝑟𝑜𝑏𝑎𝑏𝑖𝑙𝑖𝑡𝑦</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𝑜𝑑𝑑𝑠</m:t>
                  </m:r>
                </m:oMath>
              </a14:m>
              <a:r>
                <a:rPr lang="da-DK" sz="1100"/>
                <a:t> </a:t>
              </a:r>
            </a:p>
          </xdr:txBody>
        </xdr:sp>
      </mc:Choice>
      <mc:Fallback xmlns="">
        <xdr:sp macro="" textlink="">
          <xdr:nvSpPr>
            <xdr:cNvPr id="268" name="Tekstfelt 13">
              <a:extLst>
                <a:ext uri="{FF2B5EF4-FFF2-40B4-BE49-F238E27FC236}">
                  <a16:creationId xmlns:a16="http://schemas.microsoft.com/office/drawing/2014/main" id="{E1773592-37B2-4F7D-8ED0-3671B4DF550C}"/>
                </a:ext>
              </a:extLst>
            </xdr:cNvPr>
            <xdr:cNvSpPr txBox="1"/>
          </xdr:nvSpPr>
          <xdr:spPr>
            <a:xfrm>
              <a:off x="6060076" y="7381603"/>
              <a:ext cx="125765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𝑝𝑟𝑜𝑏𝑎𝑏𝑖𝑙𝑖𝑡𝑦</a:t>
              </a:r>
              <a:r>
                <a:rPr lang="da-DK" sz="1100" b="0" i="0">
                  <a:latin typeface="Cambria Math" panose="02040503050406030204" pitchFamily="18" charset="0"/>
                  <a:ea typeface="Cambria Math" panose="02040503050406030204" pitchFamily="18" charset="0"/>
                </a:rPr>
                <a:t>→𝑜𝑑𝑑𝑠</a:t>
              </a:r>
              <a:r>
                <a:rPr lang="da-DK" sz="1100"/>
                <a:t> </a:t>
              </a:r>
            </a:p>
          </xdr:txBody>
        </xdr:sp>
      </mc:Fallback>
    </mc:AlternateContent>
    <xdr:clientData/>
  </xdr:oneCellAnchor>
  <xdr:oneCellAnchor>
    <xdr:from>
      <xdr:col>3</xdr:col>
      <xdr:colOff>512836</xdr:colOff>
      <xdr:row>55</xdr:row>
      <xdr:rowOff>7620</xdr:rowOff>
    </xdr:from>
    <xdr:ext cx="698589" cy="172227"/>
    <mc:AlternateContent xmlns:mc="http://schemas.openxmlformats.org/markup-compatibility/2006" xmlns:a14="http://schemas.microsoft.com/office/drawing/2010/main">
      <mc:Choice Requires="a14">
        <xdr:sp macro="" textlink="">
          <xdr:nvSpPr>
            <xdr:cNvPr id="457" name="Tekstfelt 15">
              <a:extLst>
                <a:ext uri="{FF2B5EF4-FFF2-40B4-BE49-F238E27FC236}">
                  <a16:creationId xmlns:a16="http://schemas.microsoft.com/office/drawing/2014/main" id="{114C4FF3-E96B-47C2-B751-BCAEA13BBCA2}"/>
                </a:ext>
              </a:extLst>
            </xdr:cNvPr>
            <xdr:cNvSpPr txBox="1"/>
          </xdr:nvSpPr>
          <xdr:spPr>
            <a:xfrm>
              <a:off x="1732036"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(1)=</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114C4FF3-E96B-47C2-B751-BCAEA13BBCA2}"/>
                </a:ext>
              </a:extLst>
            </xdr:cNvPr>
            <xdr:cNvSpPr txBox="1"/>
          </xdr:nvSpPr>
          <xdr:spPr>
            <a:xfrm>
              <a:off x="1732036"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𝑂𝑑𝑑𝑠(1)=</a:t>
              </a:r>
              <a:endParaRPr lang="da-DK" sz="1100"/>
            </a:p>
          </xdr:txBody>
        </xdr:sp>
      </mc:Fallback>
    </mc:AlternateContent>
    <xdr:clientData/>
  </xdr:oneCellAnchor>
  <xdr:oneCellAnchor>
    <xdr:from>
      <xdr:col>4</xdr:col>
      <xdr:colOff>175260</xdr:colOff>
      <xdr:row>51</xdr:row>
      <xdr:rowOff>15240</xdr:rowOff>
    </xdr:from>
    <xdr:ext cx="312778" cy="172227"/>
    <mc:AlternateContent xmlns:mc="http://schemas.openxmlformats.org/markup-compatibility/2006" xmlns:a14="http://schemas.microsoft.com/office/drawing/2010/main">
      <mc:Choice Requires="a14">
        <xdr:sp macro="" textlink="">
          <xdr:nvSpPr>
            <xdr:cNvPr id="458" name="Tekstfelt 16">
              <a:extLst>
                <a:ext uri="{FF2B5EF4-FFF2-40B4-BE49-F238E27FC236}">
                  <a16:creationId xmlns:a16="http://schemas.microsoft.com/office/drawing/2014/main" id="{38032114-60EA-4F24-A6F6-3D586212E55C}"/>
                </a:ext>
              </a:extLst>
            </xdr:cNvPr>
            <xdr:cNvSpPr txBox="1"/>
          </xdr:nvSpPr>
          <xdr:spPr>
            <a:xfrm>
              <a:off x="4899660" y="11727180"/>
              <a:ext cx="3127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𝑝</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38032114-60EA-4F24-A6F6-3D586212E55C}"/>
                </a:ext>
              </a:extLst>
            </xdr:cNvPr>
            <xdr:cNvSpPr txBox="1"/>
          </xdr:nvSpPr>
          <xdr:spPr>
            <a:xfrm>
              <a:off x="4899660" y="11727180"/>
              <a:ext cx="3127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𝑝_1=</a:t>
              </a:r>
              <a:endParaRPr lang="da-DK" sz="1100"/>
            </a:p>
          </xdr:txBody>
        </xdr:sp>
      </mc:Fallback>
    </mc:AlternateContent>
    <xdr:clientData/>
  </xdr:oneCellAnchor>
  <xdr:oneCellAnchor>
    <xdr:from>
      <xdr:col>6</xdr:col>
      <xdr:colOff>243840</xdr:colOff>
      <xdr:row>51</xdr:row>
      <xdr:rowOff>0</xdr:rowOff>
    </xdr:from>
    <xdr:ext cx="316049" cy="172227"/>
    <mc:AlternateContent xmlns:mc="http://schemas.openxmlformats.org/markup-compatibility/2006" xmlns:a14="http://schemas.microsoft.com/office/drawing/2010/main">
      <mc:Choice Requires="a14">
        <xdr:sp macro="" textlink="">
          <xdr:nvSpPr>
            <xdr:cNvPr id="459" name="Tekstfelt 19">
              <a:extLst>
                <a:ext uri="{FF2B5EF4-FFF2-40B4-BE49-F238E27FC236}">
                  <a16:creationId xmlns:a16="http://schemas.microsoft.com/office/drawing/2014/main" id="{4EAB2DAB-C1F9-4AC1-940F-A3CABE6B4016}"/>
                </a:ext>
              </a:extLst>
            </xdr:cNvPr>
            <xdr:cNvSpPr txBox="1"/>
          </xdr:nvSpPr>
          <xdr:spPr>
            <a:xfrm>
              <a:off x="6187440" y="11711940"/>
              <a:ext cx="3160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𝑝</m:t>
                        </m:r>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4EAB2DAB-C1F9-4AC1-940F-A3CABE6B4016}"/>
                </a:ext>
              </a:extLst>
            </xdr:cNvPr>
            <xdr:cNvSpPr txBox="1"/>
          </xdr:nvSpPr>
          <xdr:spPr>
            <a:xfrm>
              <a:off x="6187440" y="11711940"/>
              <a:ext cx="3160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𝑝_2=</a:t>
              </a:r>
              <a:endParaRPr lang="da-DK" sz="1100"/>
            </a:p>
          </xdr:txBody>
        </xdr:sp>
      </mc:Fallback>
    </mc:AlternateContent>
    <xdr:clientData/>
  </xdr:oneCellAnchor>
  <xdr:oneCellAnchor>
    <xdr:from>
      <xdr:col>9</xdr:col>
      <xdr:colOff>114300</xdr:colOff>
      <xdr:row>44</xdr:row>
      <xdr:rowOff>167640</xdr:rowOff>
    </xdr:from>
    <xdr:ext cx="65" cy="172227"/>
    <xdr:sp macro="" textlink="">
      <xdr:nvSpPr>
        <xdr:cNvPr id="179" name="Tekstfelt 20">
          <a:extLst>
            <a:ext uri="{FF2B5EF4-FFF2-40B4-BE49-F238E27FC236}">
              <a16:creationId xmlns:a16="http://schemas.microsoft.com/office/drawing/2014/main" id="{86AF6B0A-80E8-4AF0-B6AF-88B23753EEAD}"/>
            </a:ext>
          </a:extLst>
        </xdr:cNvPr>
        <xdr:cNvSpPr txBox="1"/>
      </xdr:nvSpPr>
      <xdr:spPr>
        <a:xfrm>
          <a:off x="7909560" y="913638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8</xdr:col>
      <xdr:colOff>46264</xdr:colOff>
      <xdr:row>43</xdr:row>
      <xdr:rowOff>84363</xdr:rowOff>
    </xdr:from>
    <xdr:ext cx="1260986" cy="530786"/>
    <mc:AlternateContent xmlns:mc="http://schemas.openxmlformats.org/markup-compatibility/2006" xmlns:a14="http://schemas.microsoft.com/office/drawing/2010/main">
      <mc:Choice Requires="a14">
        <xdr:sp macro="" textlink="">
          <xdr:nvSpPr>
            <xdr:cNvPr id="330" name="Tekstfelt 173">
              <a:extLst>
                <a:ext uri="{FF2B5EF4-FFF2-40B4-BE49-F238E27FC236}">
                  <a16:creationId xmlns:a16="http://schemas.microsoft.com/office/drawing/2014/main" id="{633564D6-E1F3-4C7A-8354-481CE13FE53B}"/>
                </a:ext>
              </a:extLst>
            </xdr:cNvPr>
            <xdr:cNvSpPr txBox="1"/>
          </xdr:nvSpPr>
          <xdr:spPr>
            <a:xfrm>
              <a:off x="7606393" y="7862206"/>
              <a:ext cx="1260986" cy="530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𝑝</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num>
                      <m:den>
                        <m:r>
                          <a:rPr lang="da-DK" sz="1100" b="0" i="1">
                            <a:solidFill>
                              <a:schemeClr val="tx1"/>
                            </a:solidFill>
                            <a:effectLst/>
                            <a:latin typeface="Cambria Math" panose="02040503050406030204" pitchFamily="18" charset="0"/>
                            <a:ea typeface="+mn-ea"/>
                            <a:cs typeface="+mn-cs"/>
                          </a:rPr>
                          <m:t>1+</m:t>
                        </m:r>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den>
                    </m:f>
                  </m:oMath>
                </m:oMathPara>
              </a14:m>
              <a:endParaRPr lang="da-DK">
                <a:effectLst/>
              </a:endParaRPr>
            </a:p>
            <a:p>
              <a:endParaRPr lang="da-DK" sz="1100"/>
            </a:p>
          </xdr:txBody>
        </xdr:sp>
      </mc:Choice>
      <mc:Fallback xmlns="">
        <xdr:sp macro="" textlink="">
          <xdr:nvSpPr>
            <xdr:cNvPr id="174" name="Tekstfelt 173">
              <a:extLst>
                <a:ext uri="{FF2B5EF4-FFF2-40B4-BE49-F238E27FC236}">
                  <a16:creationId xmlns:a16="http://schemas.microsoft.com/office/drawing/2014/main" id="{633564D6-E1F3-4C7A-8354-481CE13FE53B}"/>
                </a:ext>
              </a:extLst>
            </xdr:cNvPr>
            <xdr:cNvSpPr txBox="1"/>
          </xdr:nvSpPr>
          <xdr:spPr>
            <a:xfrm>
              <a:off x="7606393" y="7862206"/>
              <a:ext cx="1260986" cy="530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𝑝</a:t>
              </a:r>
              <a:r>
                <a:rPr lang="da-DK" sz="1100" i="0">
                  <a:solidFill>
                    <a:schemeClr val="tx1"/>
                  </a:solidFill>
                  <a:effectLst/>
                  <a:latin typeface="+mn-lt"/>
                  <a:ea typeface="+mn-ea"/>
                  <a:cs typeface="+mn-cs"/>
                </a:rPr>
                <a:t>(𝑆)=</a:t>
              </a:r>
              <a:r>
                <a:rPr lang="da-DK" sz="1100" b="0" i="0">
                  <a:solidFill>
                    <a:schemeClr val="tx1"/>
                  </a:solidFill>
                  <a:effectLst/>
                  <a:latin typeface="+mn-lt"/>
                  <a:ea typeface="+mn-ea"/>
                  <a:cs typeface="+mn-cs"/>
                </a:rPr>
                <a:t>𝑜𝑑𝑑𝑠(</a:t>
              </a:r>
              <a:r>
                <a:rPr lang="da-DK" sz="1100" i="0">
                  <a:solidFill>
                    <a:schemeClr val="tx1"/>
                  </a:solidFill>
                  <a:effectLst/>
                  <a:latin typeface="+mn-lt"/>
                  <a:ea typeface="+mn-ea"/>
                  <a:cs typeface="+mn-cs"/>
                </a:rPr>
                <a:t>𝑆)/(</a:t>
              </a:r>
              <a:r>
                <a:rPr lang="da-DK" sz="1100" b="0" i="0">
                  <a:solidFill>
                    <a:schemeClr val="tx1"/>
                  </a:solidFill>
                  <a:effectLst/>
                  <a:latin typeface="+mn-lt"/>
                  <a:ea typeface="+mn-ea"/>
                  <a:cs typeface="+mn-cs"/>
                </a:rPr>
                <a:t>1+𝑜𝑑𝑑𝑠(𝑆</a:t>
              </a:r>
              <a:r>
                <a:rPr lang="da-DK" sz="1100" i="0">
                  <a:solidFill>
                    <a:schemeClr val="tx1"/>
                  </a:solidFill>
                  <a:effectLst/>
                  <a:latin typeface="+mn-lt"/>
                  <a:ea typeface="+mn-ea"/>
                  <a:cs typeface="+mn-cs"/>
                </a:rPr>
                <a:t>))</a:t>
              </a:r>
              <a:endParaRPr lang="da-DK">
                <a:effectLst/>
              </a:endParaRPr>
            </a:p>
            <a:p>
              <a:endParaRPr lang="da-DK" sz="1100"/>
            </a:p>
          </xdr:txBody>
        </xdr:sp>
      </mc:Fallback>
    </mc:AlternateContent>
    <xdr:clientData/>
  </xdr:oneCellAnchor>
  <xdr:oneCellAnchor>
    <xdr:from>
      <xdr:col>6</xdr:col>
      <xdr:colOff>30480</xdr:colOff>
      <xdr:row>55</xdr:row>
      <xdr:rowOff>7620</xdr:rowOff>
    </xdr:from>
    <xdr:ext cx="698589" cy="172227"/>
    <mc:AlternateContent xmlns:mc="http://schemas.openxmlformats.org/markup-compatibility/2006" xmlns:a14="http://schemas.microsoft.com/office/drawing/2010/main">
      <mc:Choice Requires="a14">
        <xdr:sp macro="" textlink="">
          <xdr:nvSpPr>
            <xdr:cNvPr id="460" name="Tekstfelt 21">
              <a:extLst>
                <a:ext uri="{FF2B5EF4-FFF2-40B4-BE49-F238E27FC236}">
                  <a16:creationId xmlns:a16="http://schemas.microsoft.com/office/drawing/2014/main" id="{37B49707-BB2C-46B5-BC92-57A7412085A4}"/>
                </a:ext>
              </a:extLst>
            </xdr:cNvPr>
            <xdr:cNvSpPr txBox="1"/>
          </xdr:nvSpPr>
          <xdr:spPr>
            <a:xfrm>
              <a:off x="3078480"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(2)=</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37B49707-BB2C-46B5-BC92-57A7412085A4}"/>
                </a:ext>
              </a:extLst>
            </xdr:cNvPr>
            <xdr:cNvSpPr txBox="1"/>
          </xdr:nvSpPr>
          <xdr:spPr>
            <a:xfrm>
              <a:off x="3078480"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𝑂𝑑𝑑𝑠(2)=</a:t>
              </a:r>
              <a:endParaRPr lang="da-DK" sz="1100"/>
            </a:p>
          </xdr:txBody>
        </xdr:sp>
      </mc:Fallback>
    </mc:AlternateContent>
    <xdr:clientData/>
  </xdr:oneCellAnchor>
  <xdr:oneCellAnchor>
    <xdr:from>
      <xdr:col>5</xdr:col>
      <xdr:colOff>394607</xdr:colOff>
      <xdr:row>43</xdr:row>
      <xdr:rowOff>2721</xdr:rowOff>
    </xdr:from>
    <xdr:ext cx="1288686" cy="172227"/>
    <mc:AlternateContent xmlns:mc="http://schemas.openxmlformats.org/markup-compatibility/2006" xmlns:a14="http://schemas.microsoft.com/office/drawing/2010/main">
      <mc:Choice Requires="a14">
        <xdr:sp macro="" textlink="">
          <xdr:nvSpPr>
            <xdr:cNvPr id="399" name="Tekstfelt 199">
              <a:extLst>
                <a:ext uri="{FF2B5EF4-FFF2-40B4-BE49-F238E27FC236}">
                  <a16:creationId xmlns:a16="http://schemas.microsoft.com/office/drawing/2014/main" id="{70A9CF28-6B51-47E9-A455-F4CA5AF0B37F}"/>
                </a:ext>
              </a:extLst>
            </xdr:cNvPr>
            <xdr:cNvSpPr txBox="1"/>
          </xdr:nvSpPr>
          <xdr:spPr>
            <a:xfrm>
              <a:off x="5995307" y="7965621"/>
              <a:ext cx="1288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𝑜𝑑𝑑𝑠</m:t>
                    </m:r>
                    <m:r>
                      <a:rPr lang="da-DK" sz="1100" b="0" i="1">
                        <a:latin typeface="Cambria Math" panose="02040503050406030204" pitchFamily="18" charset="0"/>
                      </a:rPr>
                      <m:t> →</m:t>
                    </m:r>
                    <m:r>
                      <a:rPr lang="da-DK" sz="1100" b="0" i="1">
                        <a:latin typeface="Cambria Math" panose="02040503050406030204" pitchFamily="18" charset="0"/>
                        <a:ea typeface="Cambria Math" panose="02040503050406030204" pitchFamily="18" charset="0"/>
                      </a:rPr>
                      <m:t>𝑝𝑟𝑜𝑏𝑎𝑏𝑖𝑙𝑖𝑡𝑦</m:t>
                    </m:r>
                  </m:oMath>
                </m:oMathPara>
              </a14:m>
              <a:endParaRPr lang="da-DK" sz="1100"/>
            </a:p>
          </xdr:txBody>
        </xdr:sp>
      </mc:Choice>
      <mc:Fallback xmlns="">
        <xdr:sp macro="" textlink="">
          <xdr:nvSpPr>
            <xdr:cNvPr id="200" name="Tekstfelt 199">
              <a:extLst>
                <a:ext uri="{FF2B5EF4-FFF2-40B4-BE49-F238E27FC236}">
                  <a16:creationId xmlns:a16="http://schemas.microsoft.com/office/drawing/2014/main" id="{70A9CF28-6B51-47E9-A455-F4CA5AF0B37F}"/>
                </a:ext>
              </a:extLst>
            </xdr:cNvPr>
            <xdr:cNvSpPr txBox="1"/>
          </xdr:nvSpPr>
          <xdr:spPr>
            <a:xfrm>
              <a:off x="5995307" y="7965621"/>
              <a:ext cx="1288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𝑜𝑑𝑑𝑠 </a:t>
              </a:r>
              <a:r>
                <a:rPr lang="da-DK" sz="1100" b="0" i="0">
                  <a:latin typeface="Cambria Math" panose="02040503050406030204" pitchFamily="18" charset="0"/>
                  <a:ea typeface="Cambria Math" panose="02040503050406030204" pitchFamily="18" charset="0"/>
                </a:rPr>
                <a:t>→𝑝𝑟𝑜𝑏𝑎𝑏𝑖𝑙𝑖𝑡𝑦</a:t>
              </a:r>
              <a:endParaRPr lang="da-DK" sz="1100"/>
            </a:p>
          </xdr:txBody>
        </xdr:sp>
      </mc:Fallback>
    </mc:AlternateContent>
    <xdr:clientData/>
  </xdr:oneCellAnchor>
  <xdr:oneCellAnchor>
    <xdr:from>
      <xdr:col>8</xdr:col>
      <xdr:colOff>35378</xdr:colOff>
      <xdr:row>40</xdr:row>
      <xdr:rowOff>111578</xdr:rowOff>
    </xdr:from>
    <xdr:ext cx="1237903" cy="358560"/>
    <mc:AlternateContent xmlns:mc="http://schemas.openxmlformats.org/markup-compatibility/2006" xmlns:a14="http://schemas.microsoft.com/office/drawing/2010/main">
      <mc:Choice Requires="a14">
        <xdr:sp macro="" textlink="">
          <xdr:nvSpPr>
            <xdr:cNvPr id="340" name="Tekstfelt 203">
              <a:extLst>
                <a:ext uri="{FF2B5EF4-FFF2-40B4-BE49-F238E27FC236}">
                  <a16:creationId xmlns:a16="http://schemas.microsoft.com/office/drawing/2014/main" id="{631C94A7-6D9F-4726-B08E-1F28948A7934}"/>
                </a:ext>
              </a:extLst>
            </xdr:cNvPr>
            <xdr:cNvSpPr txBox="1"/>
          </xdr:nvSpPr>
          <xdr:spPr>
            <a:xfrm>
              <a:off x="7595507" y="7328807"/>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𝑜𝑑𝑑𝑠</m:t>
                    </m:r>
                    <m:d>
                      <m:dPr>
                        <m:ctrlPr>
                          <a:rPr lang="da-DK" sz="1100" b="0" i="1">
                            <a:latin typeface="Cambria Math" panose="02040503050406030204" pitchFamily="18" charset="0"/>
                          </a:rPr>
                        </m:ctrlPr>
                      </m:dPr>
                      <m:e>
                        <m:r>
                          <a:rPr lang="da-DK" sz="1100" b="0" i="1">
                            <a:latin typeface="Cambria Math" panose="02040503050406030204" pitchFamily="18" charset="0"/>
                          </a:rPr>
                          <m:t>𝑆</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𝑆</m:t>
                            </m:r>
                          </m:e>
                        </m:d>
                      </m:num>
                      <m:den>
                        <m:r>
                          <a:rPr lang="da-DK" sz="1100" b="0" i="1">
                            <a:latin typeface="Cambria Math" panose="02040503050406030204" pitchFamily="18" charset="0"/>
                          </a:rPr>
                          <m:t>1−</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𝑆</m:t>
                        </m:r>
                        <m:r>
                          <a:rPr lang="da-DK" sz="1100" b="0" i="1">
                            <a:latin typeface="Cambria Math" panose="02040503050406030204" pitchFamily="18" charset="0"/>
                          </a:rPr>
                          <m:t>)</m:t>
                        </m:r>
                      </m:den>
                    </m:f>
                  </m:oMath>
                </m:oMathPara>
              </a14:m>
              <a:endParaRPr lang="da-DK" sz="1100"/>
            </a:p>
          </xdr:txBody>
        </xdr:sp>
      </mc:Choice>
      <mc:Fallback xmlns="">
        <xdr:sp macro="" textlink="">
          <xdr:nvSpPr>
            <xdr:cNvPr id="204" name="Tekstfelt 203">
              <a:extLst>
                <a:ext uri="{FF2B5EF4-FFF2-40B4-BE49-F238E27FC236}">
                  <a16:creationId xmlns:a16="http://schemas.microsoft.com/office/drawing/2014/main" id="{631C94A7-6D9F-4726-B08E-1F28948A7934}"/>
                </a:ext>
              </a:extLst>
            </xdr:cNvPr>
            <xdr:cNvSpPr txBox="1"/>
          </xdr:nvSpPr>
          <xdr:spPr>
            <a:xfrm>
              <a:off x="7595507" y="7328807"/>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𝑜𝑑𝑑𝑠(𝑆)=𝑝(𝑆)/(1−𝑝(𝑆))</a:t>
              </a:r>
              <a:endParaRPr lang="da-DK" sz="1100"/>
            </a:p>
          </xdr:txBody>
        </xdr:sp>
      </mc:Fallback>
    </mc:AlternateContent>
    <xdr:clientData/>
  </xdr:oneCellAnchor>
  <xdr:oneCellAnchor>
    <xdr:from>
      <xdr:col>5</xdr:col>
      <xdr:colOff>121920</xdr:colOff>
      <xdr:row>57</xdr:row>
      <xdr:rowOff>15240</xdr:rowOff>
    </xdr:from>
    <xdr:ext cx="365869" cy="172227"/>
    <mc:AlternateContent xmlns:mc="http://schemas.openxmlformats.org/markup-compatibility/2006" xmlns:a14="http://schemas.microsoft.com/office/drawing/2010/main">
      <mc:Choice Requires="a14">
        <xdr:sp macro="" textlink="">
          <xdr:nvSpPr>
            <xdr:cNvPr id="461" name="Tekstfelt 213">
              <a:extLst>
                <a:ext uri="{FF2B5EF4-FFF2-40B4-BE49-F238E27FC236}">
                  <a16:creationId xmlns:a16="http://schemas.microsoft.com/office/drawing/2014/main" id="{D54526BD-7E2A-4F26-B77D-DE3B23FE61D2}"/>
                </a:ext>
              </a:extLst>
            </xdr:cNvPr>
            <xdr:cNvSpPr txBox="1"/>
          </xdr:nvSpPr>
          <xdr:spPr>
            <a:xfrm>
              <a:off x="5455920" y="130073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214" name="Tekstfelt 213">
              <a:extLst>
                <a:ext uri="{FF2B5EF4-FFF2-40B4-BE49-F238E27FC236}">
                  <a16:creationId xmlns:a16="http://schemas.microsoft.com/office/drawing/2014/main" id="{D54526BD-7E2A-4F26-B77D-DE3B23FE61D2}"/>
                </a:ext>
              </a:extLst>
            </xdr:cNvPr>
            <xdr:cNvSpPr txBox="1"/>
          </xdr:nvSpPr>
          <xdr:spPr>
            <a:xfrm>
              <a:off x="5455920" y="130073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𝑂𝑅=</a:t>
              </a:r>
              <a:endParaRPr lang="da-DK" sz="1100"/>
            </a:p>
          </xdr:txBody>
        </xdr:sp>
      </mc:Fallback>
    </mc:AlternateContent>
    <xdr:clientData/>
  </xdr:oneCellAnchor>
  <xdr:oneCellAnchor>
    <xdr:from>
      <xdr:col>3</xdr:col>
      <xdr:colOff>388620</xdr:colOff>
      <xdr:row>8</xdr:row>
      <xdr:rowOff>152400</xdr:rowOff>
    </xdr:from>
    <xdr:ext cx="906915" cy="352469"/>
    <mc:AlternateContent xmlns:mc="http://schemas.openxmlformats.org/markup-compatibility/2006" xmlns:a14="http://schemas.microsoft.com/office/drawing/2010/main">
      <mc:Choice Requires="a14">
        <xdr:sp macro="" textlink="">
          <xdr:nvSpPr>
            <xdr:cNvPr id="484" name="Tekstfelt 218">
              <a:extLst>
                <a:ext uri="{FF2B5EF4-FFF2-40B4-BE49-F238E27FC236}">
                  <a16:creationId xmlns:a16="http://schemas.microsoft.com/office/drawing/2014/main" id="{66C45E64-F972-4217-BC18-D002115B9CF1}"/>
                </a:ext>
              </a:extLst>
            </xdr:cNvPr>
            <xdr:cNvSpPr txBox="1"/>
          </xdr:nvSpPr>
          <xdr:spPr>
            <a:xfrm>
              <a:off x="1607820" y="162306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i="1">
                        <a:solidFill>
                          <a:schemeClr val="tx1"/>
                        </a:solidFill>
                        <a:effectLst/>
                        <a:latin typeface="Cambria Math" panose="02040503050406030204" pitchFamily="18" charset="0"/>
                        <a:ea typeface="+mn-ea"/>
                        <a:cs typeface="+mn-cs"/>
                      </a:rPr>
                      <m:t>𝑂𝑅</m:t>
                    </m:r>
                    <m:r>
                      <a:rPr lang="en-US"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2</m:t>
                            </m:r>
                          </m:e>
                        </m:d>
                      </m:num>
                      <m:den>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den>
                    </m:f>
                  </m:oMath>
                </m:oMathPara>
              </a14:m>
              <a:endParaRPr lang="da-DK" sz="1100"/>
            </a:p>
          </xdr:txBody>
        </xdr:sp>
      </mc:Choice>
      <mc:Fallback xmlns="">
        <xdr:sp macro="" textlink="">
          <xdr:nvSpPr>
            <xdr:cNvPr id="219" name="Tekstfelt 218">
              <a:extLst>
                <a:ext uri="{FF2B5EF4-FFF2-40B4-BE49-F238E27FC236}">
                  <a16:creationId xmlns:a16="http://schemas.microsoft.com/office/drawing/2014/main" id="{66C45E64-F972-4217-BC18-D002115B9CF1}"/>
                </a:ext>
              </a:extLst>
            </xdr:cNvPr>
            <xdr:cNvSpPr txBox="1"/>
          </xdr:nvSpPr>
          <xdr:spPr>
            <a:xfrm>
              <a:off x="1607820" y="162306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i="0">
                  <a:solidFill>
                    <a:schemeClr val="tx1"/>
                  </a:solidFill>
                  <a:effectLst/>
                  <a:latin typeface="+mn-lt"/>
                  <a:ea typeface="+mn-ea"/>
                  <a:cs typeface="+mn-cs"/>
                </a:rPr>
                <a:t>𝑂𝑅=𝑜𝑑𝑑𝑠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 </a:t>
              </a:r>
              <a:endParaRPr lang="da-DK" sz="1100"/>
            </a:p>
          </xdr:txBody>
        </xdr:sp>
      </mc:Fallback>
    </mc:AlternateContent>
    <xdr:clientData/>
  </xdr:oneCellAnchor>
  <xdr:oneCellAnchor>
    <xdr:from>
      <xdr:col>8</xdr:col>
      <xdr:colOff>312420</xdr:colOff>
      <xdr:row>17</xdr:row>
      <xdr:rowOff>60960</xdr:rowOff>
    </xdr:from>
    <xdr:ext cx="65" cy="172227"/>
    <xdr:sp macro="" textlink="">
      <xdr:nvSpPr>
        <xdr:cNvPr id="351" name="Tekstfelt 219">
          <a:extLst>
            <a:ext uri="{FF2B5EF4-FFF2-40B4-BE49-F238E27FC236}">
              <a16:creationId xmlns:a16="http://schemas.microsoft.com/office/drawing/2014/main" id="{18E0F558-5846-4ADE-B5F8-3392F6107115}"/>
            </a:ext>
          </a:extLst>
        </xdr:cNvPr>
        <xdr:cNvSpPr txBox="1"/>
      </xdr:nvSpPr>
      <xdr:spPr>
        <a:xfrm>
          <a:off x="7711440" y="426720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7</xdr:col>
      <xdr:colOff>213360</xdr:colOff>
      <xdr:row>56</xdr:row>
      <xdr:rowOff>38100</xdr:rowOff>
    </xdr:from>
    <xdr:ext cx="906915" cy="352469"/>
    <mc:AlternateContent xmlns:mc="http://schemas.openxmlformats.org/markup-compatibility/2006" xmlns:a14="http://schemas.microsoft.com/office/drawing/2010/main">
      <mc:Choice Requires="a14">
        <xdr:sp macro="" textlink="">
          <xdr:nvSpPr>
            <xdr:cNvPr id="462" name="Tekstfelt 220">
              <a:extLst>
                <a:ext uri="{FF2B5EF4-FFF2-40B4-BE49-F238E27FC236}">
                  <a16:creationId xmlns:a16="http://schemas.microsoft.com/office/drawing/2014/main" id="{820B3662-E236-426F-AB06-6D6203C4A772}"/>
                </a:ext>
              </a:extLst>
            </xdr:cNvPr>
            <xdr:cNvSpPr txBox="1"/>
          </xdr:nvSpPr>
          <xdr:spPr>
            <a:xfrm>
              <a:off x="6979920" y="1285494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i="1">
                        <a:solidFill>
                          <a:schemeClr val="tx1"/>
                        </a:solidFill>
                        <a:effectLst/>
                        <a:latin typeface="Cambria Math" panose="02040503050406030204" pitchFamily="18" charset="0"/>
                        <a:ea typeface="+mn-ea"/>
                        <a:cs typeface="+mn-cs"/>
                      </a:rPr>
                      <m:t>𝑂𝑅</m:t>
                    </m:r>
                    <m:r>
                      <a:rPr lang="en-US"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2</m:t>
                            </m:r>
                          </m:e>
                        </m:d>
                      </m:num>
                      <m:den>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den>
                    </m:f>
                  </m:oMath>
                </m:oMathPara>
              </a14:m>
              <a:endParaRPr lang="da-DK" sz="1100"/>
            </a:p>
          </xdr:txBody>
        </xdr:sp>
      </mc:Choice>
      <mc:Fallback xmlns="">
        <xdr:sp macro="" textlink="">
          <xdr:nvSpPr>
            <xdr:cNvPr id="221" name="Tekstfelt 220">
              <a:extLst>
                <a:ext uri="{FF2B5EF4-FFF2-40B4-BE49-F238E27FC236}">
                  <a16:creationId xmlns:a16="http://schemas.microsoft.com/office/drawing/2014/main" id="{820B3662-E236-426F-AB06-6D6203C4A772}"/>
                </a:ext>
              </a:extLst>
            </xdr:cNvPr>
            <xdr:cNvSpPr txBox="1"/>
          </xdr:nvSpPr>
          <xdr:spPr>
            <a:xfrm>
              <a:off x="6979920" y="1285494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i="0">
                  <a:solidFill>
                    <a:schemeClr val="tx1"/>
                  </a:solidFill>
                  <a:effectLst/>
                  <a:latin typeface="+mn-lt"/>
                  <a:ea typeface="+mn-ea"/>
                  <a:cs typeface="+mn-cs"/>
                </a:rPr>
                <a:t>𝑂𝑅=𝑜𝑑𝑑𝑠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 </a:t>
              </a:r>
              <a:endParaRPr lang="da-DK" sz="1100"/>
            </a:p>
          </xdr:txBody>
        </xdr:sp>
      </mc:Fallback>
    </mc:AlternateContent>
    <xdr:clientData/>
  </xdr:oneCellAnchor>
  <xdr:oneCellAnchor>
    <xdr:from>
      <xdr:col>4</xdr:col>
      <xdr:colOff>220980</xdr:colOff>
      <xdr:row>62</xdr:row>
      <xdr:rowOff>15240</xdr:rowOff>
    </xdr:from>
    <xdr:ext cx="365869" cy="172227"/>
    <mc:AlternateContent xmlns:mc="http://schemas.openxmlformats.org/markup-compatibility/2006" xmlns:a14="http://schemas.microsoft.com/office/drawing/2010/main">
      <mc:Choice Requires="a14">
        <xdr:sp macro="" textlink="">
          <xdr:nvSpPr>
            <xdr:cNvPr id="463" name="Tekstfelt 256">
              <a:extLst>
                <a:ext uri="{FF2B5EF4-FFF2-40B4-BE49-F238E27FC236}">
                  <a16:creationId xmlns:a16="http://schemas.microsoft.com/office/drawing/2014/main" id="{6381BB80-A942-4F5C-9C49-34A455D3530F}"/>
                </a:ext>
              </a:extLst>
            </xdr:cNvPr>
            <xdr:cNvSpPr txBox="1"/>
          </xdr:nvSpPr>
          <xdr:spPr>
            <a:xfrm>
              <a:off x="4945380" y="1392936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257" name="Tekstfelt 256">
              <a:extLst>
                <a:ext uri="{FF2B5EF4-FFF2-40B4-BE49-F238E27FC236}">
                  <a16:creationId xmlns:a16="http://schemas.microsoft.com/office/drawing/2014/main" id="{6381BB80-A942-4F5C-9C49-34A455D3530F}"/>
                </a:ext>
              </a:extLst>
            </xdr:cNvPr>
            <xdr:cNvSpPr txBox="1"/>
          </xdr:nvSpPr>
          <xdr:spPr>
            <a:xfrm>
              <a:off x="4945380" y="1392936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𝑂𝑅=</a:t>
              </a:r>
              <a:endParaRPr lang="da-DK" sz="1100"/>
            </a:p>
          </xdr:txBody>
        </xdr:sp>
      </mc:Fallback>
    </mc:AlternateContent>
    <xdr:clientData/>
  </xdr:oneCellAnchor>
  <xdr:oneCellAnchor>
    <xdr:from>
      <xdr:col>3</xdr:col>
      <xdr:colOff>510540</xdr:colOff>
      <xdr:row>63</xdr:row>
      <xdr:rowOff>30480</xdr:rowOff>
    </xdr:from>
    <xdr:ext cx="698589" cy="172227"/>
    <mc:AlternateContent xmlns:mc="http://schemas.openxmlformats.org/markup-compatibility/2006" xmlns:a14="http://schemas.microsoft.com/office/drawing/2010/main">
      <mc:Choice Requires="a14">
        <xdr:sp macro="" textlink="">
          <xdr:nvSpPr>
            <xdr:cNvPr id="464" name="Tekstfelt 223">
              <a:extLst>
                <a:ext uri="{FF2B5EF4-FFF2-40B4-BE49-F238E27FC236}">
                  <a16:creationId xmlns:a16="http://schemas.microsoft.com/office/drawing/2014/main" id="{B73D9C85-916A-497C-BF13-B03BA59D254F}"/>
                </a:ext>
              </a:extLst>
            </xdr:cNvPr>
            <xdr:cNvSpPr txBox="1"/>
          </xdr:nvSpPr>
          <xdr:spPr>
            <a:xfrm>
              <a:off x="1729740" y="1415034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(1)=</m:t>
                    </m:r>
                  </m:oMath>
                </m:oMathPara>
              </a14:m>
              <a:endParaRPr lang="da-DK" sz="1100"/>
            </a:p>
          </xdr:txBody>
        </xdr:sp>
      </mc:Choice>
      <mc:Fallback xmlns="">
        <xdr:sp macro="" textlink="">
          <xdr:nvSpPr>
            <xdr:cNvPr id="224" name="Tekstfelt 223">
              <a:extLst>
                <a:ext uri="{FF2B5EF4-FFF2-40B4-BE49-F238E27FC236}">
                  <a16:creationId xmlns:a16="http://schemas.microsoft.com/office/drawing/2014/main" id="{B73D9C85-916A-497C-BF13-B03BA59D254F}"/>
                </a:ext>
              </a:extLst>
            </xdr:cNvPr>
            <xdr:cNvSpPr txBox="1"/>
          </xdr:nvSpPr>
          <xdr:spPr>
            <a:xfrm>
              <a:off x="1729740" y="1415034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𝑂𝑑𝑑𝑠(1)=</a:t>
              </a:r>
              <a:endParaRPr lang="da-DK" sz="1100"/>
            </a:p>
          </xdr:txBody>
        </xdr:sp>
      </mc:Fallback>
    </mc:AlternateContent>
    <xdr:clientData/>
  </xdr:oneCellAnchor>
  <xdr:oneCellAnchor>
    <xdr:from>
      <xdr:col>3</xdr:col>
      <xdr:colOff>495300</xdr:colOff>
      <xdr:row>64</xdr:row>
      <xdr:rowOff>53340</xdr:rowOff>
    </xdr:from>
    <xdr:ext cx="698589" cy="172227"/>
    <mc:AlternateContent xmlns:mc="http://schemas.openxmlformats.org/markup-compatibility/2006" xmlns:a14="http://schemas.microsoft.com/office/drawing/2010/main">
      <mc:Choice Requires="a14">
        <xdr:sp macro="" textlink="">
          <xdr:nvSpPr>
            <xdr:cNvPr id="465" name="Tekstfelt 224">
              <a:extLst>
                <a:ext uri="{FF2B5EF4-FFF2-40B4-BE49-F238E27FC236}">
                  <a16:creationId xmlns:a16="http://schemas.microsoft.com/office/drawing/2014/main" id="{47F0DC5A-FDA8-4FA5-ADC1-71F73CA47B58}"/>
                </a:ext>
              </a:extLst>
            </xdr:cNvPr>
            <xdr:cNvSpPr txBox="1"/>
          </xdr:nvSpPr>
          <xdr:spPr>
            <a:xfrm>
              <a:off x="1714500" y="143560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(2)=</m:t>
                    </m:r>
                  </m:oMath>
                </m:oMathPara>
              </a14:m>
              <a:endParaRPr lang="da-DK" sz="1100"/>
            </a:p>
          </xdr:txBody>
        </xdr:sp>
      </mc:Choice>
      <mc:Fallback xmlns="">
        <xdr:sp macro="" textlink="">
          <xdr:nvSpPr>
            <xdr:cNvPr id="225" name="Tekstfelt 224">
              <a:extLst>
                <a:ext uri="{FF2B5EF4-FFF2-40B4-BE49-F238E27FC236}">
                  <a16:creationId xmlns:a16="http://schemas.microsoft.com/office/drawing/2014/main" id="{47F0DC5A-FDA8-4FA5-ADC1-71F73CA47B58}"/>
                </a:ext>
              </a:extLst>
            </xdr:cNvPr>
            <xdr:cNvSpPr txBox="1"/>
          </xdr:nvSpPr>
          <xdr:spPr>
            <a:xfrm>
              <a:off x="1714500" y="143560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𝑂𝑑𝑑𝑠(2)=</a:t>
              </a:r>
              <a:endParaRPr lang="da-DK" sz="1100"/>
            </a:p>
          </xdr:txBody>
        </xdr:sp>
      </mc:Fallback>
    </mc:AlternateContent>
    <xdr:clientData/>
  </xdr:oneCellAnchor>
  <xdr:oneCellAnchor>
    <xdr:from>
      <xdr:col>3</xdr:col>
      <xdr:colOff>480060</xdr:colOff>
      <xdr:row>67</xdr:row>
      <xdr:rowOff>22860</xdr:rowOff>
    </xdr:from>
    <xdr:ext cx="698589" cy="172227"/>
    <mc:AlternateContent xmlns:mc="http://schemas.openxmlformats.org/markup-compatibility/2006" xmlns:a14="http://schemas.microsoft.com/office/drawing/2010/main">
      <mc:Choice Requires="a14">
        <xdr:sp macro="" textlink="">
          <xdr:nvSpPr>
            <xdr:cNvPr id="466" name="Tekstfelt 225">
              <a:extLst>
                <a:ext uri="{FF2B5EF4-FFF2-40B4-BE49-F238E27FC236}">
                  <a16:creationId xmlns:a16="http://schemas.microsoft.com/office/drawing/2014/main" id="{07178D2B-2F31-466A-94F7-652130420446}"/>
                </a:ext>
              </a:extLst>
            </xdr:cNvPr>
            <xdr:cNvSpPr txBox="1"/>
          </xdr:nvSpPr>
          <xdr:spPr>
            <a:xfrm>
              <a:off x="1699260" y="150571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(1)=</m:t>
                    </m:r>
                  </m:oMath>
                </m:oMathPara>
              </a14:m>
              <a:endParaRPr lang="da-DK" sz="1100"/>
            </a:p>
          </xdr:txBody>
        </xdr:sp>
      </mc:Choice>
      <mc:Fallback xmlns="">
        <xdr:sp macro="" textlink="">
          <xdr:nvSpPr>
            <xdr:cNvPr id="226" name="Tekstfelt 225">
              <a:extLst>
                <a:ext uri="{FF2B5EF4-FFF2-40B4-BE49-F238E27FC236}">
                  <a16:creationId xmlns:a16="http://schemas.microsoft.com/office/drawing/2014/main" id="{07178D2B-2F31-466A-94F7-652130420446}"/>
                </a:ext>
              </a:extLst>
            </xdr:cNvPr>
            <xdr:cNvSpPr txBox="1"/>
          </xdr:nvSpPr>
          <xdr:spPr>
            <a:xfrm>
              <a:off x="1699260" y="150571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𝑂𝑑𝑑𝑠(1)=</a:t>
              </a:r>
              <a:endParaRPr lang="da-DK" sz="1100"/>
            </a:p>
          </xdr:txBody>
        </xdr:sp>
      </mc:Fallback>
    </mc:AlternateContent>
    <xdr:clientData/>
  </xdr:oneCellAnchor>
  <xdr:oneCellAnchor>
    <xdr:from>
      <xdr:col>3</xdr:col>
      <xdr:colOff>495300</xdr:colOff>
      <xdr:row>69</xdr:row>
      <xdr:rowOff>22860</xdr:rowOff>
    </xdr:from>
    <xdr:ext cx="698589" cy="172227"/>
    <mc:AlternateContent xmlns:mc="http://schemas.openxmlformats.org/markup-compatibility/2006" xmlns:a14="http://schemas.microsoft.com/office/drawing/2010/main">
      <mc:Choice Requires="a14">
        <xdr:sp macro="" textlink="">
          <xdr:nvSpPr>
            <xdr:cNvPr id="467" name="Tekstfelt 226">
              <a:extLst>
                <a:ext uri="{FF2B5EF4-FFF2-40B4-BE49-F238E27FC236}">
                  <a16:creationId xmlns:a16="http://schemas.microsoft.com/office/drawing/2014/main" id="{E59474F6-A32A-4FFD-9137-A05EA0C29FAE}"/>
                </a:ext>
              </a:extLst>
            </xdr:cNvPr>
            <xdr:cNvSpPr txBox="1"/>
          </xdr:nvSpPr>
          <xdr:spPr>
            <a:xfrm>
              <a:off x="1714500" y="154228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(2)=</m:t>
                    </m:r>
                  </m:oMath>
                </m:oMathPara>
              </a14:m>
              <a:endParaRPr lang="da-DK" sz="1100"/>
            </a:p>
          </xdr:txBody>
        </xdr:sp>
      </mc:Choice>
      <mc:Fallback xmlns="">
        <xdr:sp macro="" textlink="">
          <xdr:nvSpPr>
            <xdr:cNvPr id="227" name="Tekstfelt 226">
              <a:extLst>
                <a:ext uri="{FF2B5EF4-FFF2-40B4-BE49-F238E27FC236}">
                  <a16:creationId xmlns:a16="http://schemas.microsoft.com/office/drawing/2014/main" id="{E59474F6-A32A-4FFD-9137-A05EA0C29FAE}"/>
                </a:ext>
              </a:extLst>
            </xdr:cNvPr>
            <xdr:cNvSpPr txBox="1"/>
          </xdr:nvSpPr>
          <xdr:spPr>
            <a:xfrm>
              <a:off x="1714500" y="154228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𝑂𝑑𝑑𝑠(2)=</a:t>
              </a:r>
              <a:endParaRPr lang="da-DK" sz="1100"/>
            </a:p>
          </xdr:txBody>
        </xdr:sp>
      </mc:Fallback>
    </mc:AlternateContent>
    <xdr:clientData/>
  </xdr:oneCellAnchor>
  <xdr:oneCellAnchor>
    <xdr:from>
      <xdr:col>6</xdr:col>
      <xdr:colOff>480060</xdr:colOff>
      <xdr:row>69</xdr:row>
      <xdr:rowOff>15240</xdr:rowOff>
    </xdr:from>
    <xdr:ext cx="1511311" cy="172227"/>
    <mc:AlternateContent xmlns:mc="http://schemas.openxmlformats.org/markup-compatibility/2006" xmlns:a14="http://schemas.microsoft.com/office/drawing/2010/main">
      <mc:Choice Requires="a14">
        <xdr:sp macro="" textlink="">
          <xdr:nvSpPr>
            <xdr:cNvPr id="468" name="Tekstfelt 257">
              <a:extLst>
                <a:ext uri="{FF2B5EF4-FFF2-40B4-BE49-F238E27FC236}">
                  <a16:creationId xmlns:a16="http://schemas.microsoft.com/office/drawing/2014/main" id="{7364760D-480D-431F-B2EF-76BE7E78AD29}"/>
                </a:ext>
              </a:extLst>
            </xdr:cNvPr>
            <xdr:cNvSpPr txBox="1"/>
          </xdr:nvSpPr>
          <xdr:spPr>
            <a:xfrm>
              <a:off x="3528060" y="1541526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2</m:t>
                        </m:r>
                      </m:e>
                    </m:d>
                    <m:r>
                      <a:rPr lang="da-DK" sz="1100" b="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r>
                      <a:rPr lang="en-US" sz="110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𝑂𝑅</m:t>
                    </m:r>
                  </m:oMath>
                </m:oMathPara>
              </a14:m>
              <a:endParaRPr lang="da-DK" sz="1100"/>
            </a:p>
          </xdr:txBody>
        </xdr:sp>
      </mc:Choice>
      <mc:Fallback xmlns="">
        <xdr:sp macro="" textlink="">
          <xdr:nvSpPr>
            <xdr:cNvPr id="258" name="Tekstfelt 257">
              <a:extLst>
                <a:ext uri="{FF2B5EF4-FFF2-40B4-BE49-F238E27FC236}">
                  <a16:creationId xmlns:a16="http://schemas.microsoft.com/office/drawing/2014/main" id="{7364760D-480D-431F-B2EF-76BE7E78AD29}"/>
                </a:ext>
              </a:extLst>
            </xdr:cNvPr>
            <xdr:cNvSpPr txBox="1"/>
          </xdr:nvSpPr>
          <xdr:spPr>
            <a:xfrm>
              <a:off x="3528060" y="1541526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𝑜𝑑𝑑𝑠(2)=</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1)·𝑂𝑅</a:t>
              </a:r>
              <a:endParaRPr lang="da-DK" sz="1100"/>
            </a:p>
          </xdr:txBody>
        </xdr:sp>
      </mc:Fallback>
    </mc:AlternateContent>
    <xdr:clientData/>
  </xdr:oneCellAnchor>
  <xdr:oneCellAnchor>
    <xdr:from>
      <xdr:col>6</xdr:col>
      <xdr:colOff>701040</xdr:colOff>
      <xdr:row>66</xdr:row>
      <xdr:rowOff>91440</xdr:rowOff>
    </xdr:from>
    <xdr:ext cx="1219373" cy="322524"/>
    <mc:AlternateContent xmlns:mc="http://schemas.openxmlformats.org/markup-compatibility/2006" xmlns:a14="http://schemas.microsoft.com/office/drawing/2010/main">
      <mc:Choice Requires="a14">
        <xdr:sp macro="" textlink="">
          <xdr:nvSpPr>
            <xdr:cNvPr id="469" name="Tekstfelt 258">
              <a:extLst>
                <a:ext uri="{FF2B5EF4-FFF2-40B4-BE49-F238E27FC236}">
                  <a16:creationId xmlns:a16="http://schemas.microsoft.com/office/drawing/2014/main" id="{442ABF39-8B7F-4AFE-984B-98B65F2CF33B}"/>
                </a:ext>
              </a:extLst>
            </xdr:cNvPr>
            <xdr:cNvSpPr txBox="1"/>
          </xdr:nvSpPr>
          <xdr:spPr>
            <a:xfrm>
              <a:off x="3749040" y="149428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(2)</m:t>
                        </m:r>
                      </m:num>
                      <m:den>
                        <m:r>
                          <a:rPr lang="da-DK" sz="1100" b="0" i="1">
                            <a:solidFill>
                              <a:schemeClr val="tx1"/>
                            </a:solidFill>
                            <a:effectLst/>
                            <a:latin typeface="Cambria Math" panose="02040503050406030204" pitchFamily="18" charset="0"/>
                            <a:ea typeface="+mn-ea"/>
                            <a:cs typeface="+mn-cs"/>
                          </a:rPr>
                          <m:t>𝑂𝑅</m:t>
                        </m:r>
                      </m:den>
                    </m:f>
                  </m:oMath>
                </m:oMathPara>
              </a14:m>
              <a:endParaRPr lang="da-DK" sz="1100"/>
            </a:p>
          </xdr:txBody>
        </xdr:sp>
      </mc:Choice>
      <mc:Fallback xmlns="">
        <xdr:sp macro="" textlink="">
          <xdr:nvSpPr>
            <xdr:cNvPr id="259" name="Tekstfelt 258">
              <a:extLst>
                <a:ext uri="{FF2B5EF4-FFF2-40B4-BE49-F238E27FC236}">
                  <a16:creationId xmlns:a16="http://schemas.microsoft.com/office/drawing/2014/main" id="{442ABF39-8B7F-4AFE-984B-98B65F2CF33B}"/>
                </a:ext>
              </a:extLst>
            </xdr:cNvPr>
            <xdr:cNvSpPr txBox="1"/>
          </xdr:nvSpPr>
          <xdr:spPr>
            <a:xfrm>
              <a:off x="3749040" y="149428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𝑜𝑑𝑑𝑠(1)=(𝑜𝑑𝑑𝑠(2))/𝑂𝑅</a:t>
              </a:r>
              <a:endParaRPr lang="da-DK" sz="1100"/>
            </a:p>
          </xdr:txBody>
        </xdr:sp>
      </mc:Fallback>
    </mc:AlternateContent>
    <xdr:clientData/>
  </xdr:oneCellAnchor>
  <xdr:oneCellAnchor>
    <xdr:from>
      <xdr:col>3</xdr:col>
      <xdr:colOff>426720</xdr:colOff>
      <xdr:row>15</xdr:row>
      <xdr:rowOff>160020</xdr:rowOff>
    </xdr:from>
    <xdr:ext cx="1511311" cy="172227"/>
    <mc:AlternateContent xmlns:mc="http://schemas.openxmlformats.org/markup-compatibility/2006" xmlns:a14="http://schemas.microsoft.com/office/drawing/2010/main">
      <mc:Choice Requires="a14">
        <xdr:sp macro="" textlink="">
          <xdr:nvSpPr>
            <xdr:cNvPr id="487" name="Tekstfelt 259">
              <a:extLst>
                <a:ext uri="{FF2B5EF4-FFF2-40B4-BE49-F238E27FC236}">
                  <a16:creationId xmlns:a16="http://schemas.microsoft.com/office/drawing/2014/main" id="{FBD4A1DE-E06E-4329-8C12-49D15B9F7891}"/>
                </a:ext>
              </a:extLst>
            </xdr:cNvPr>
            <xdr:cNvSpPr txBox="1"/>
          </xdr:nvSpPr>
          <xdr:spPr>
            <a:xfrm>
              <a:off x="1645920" y="291084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2</m:t>
                        </m:r>
                      </m:e>
                    </m:d>
                    <m:r>
                      <a:rPr lang="da-DK" sz="1100" b="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r>
                      <a:rPr lang="en-US" sz="110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𝑂𝑅</m:t>
                    </m:r>
                  </m:oMath>
                </m:oMathPara>
              </a14:m>
              <a:endParaRPr lang="da-DK" sz="1100"/>
            </a:p>
          </xdr:txBody>
        </xdr:sp>
      </mc:Choice>
      <mc:Fallback xmlns="">
        <xdr:sp macro="" textlink="">
          <xdr:nvSpPr>
            <xdr:cNvPr id="260" name="Tekstfelt 259">
              <a:extLst>
                <a:ext uri="{FF2B5EF4-FFF2-40B4-BE49-F238E27FC236}">
                  <a16:creationId xmlns:a16="http://schemas.microsoft.com/office/drawing/2014/main" id="{FBD4A1DE-E06E-4329-8C12-49D15B9F7891}"/>
                </a:ext>
              </a:extLst>
            </xdr:cNvPr>
            <xdr:cNvSpPr txBox="1"/>
          </xdr:nvSpPr>
          <xdr:spPr>
            <a:xfrm>
              <a:off x="1645920" y="291084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𝑜𝑑𝑑𝑠(2)=</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1)·𝑂𝑅</a:t>
              </a:r>
              <a:endParaRPr lang="da-DK" sz="1100"/>
            </a:p>
          </xdr:txBody>
        </xdr:sp>
      </mc:Fallback>
    </mc:AlternateContent>
    <xdr:clientData/>
  </xdr:oneCellAnchor>
  <xdr:oneCellAnchor>
    <xdr:from>
      <xdr:col>3</xdr:col>
      <xdr:colOff>403860</xdr:colOff>
      <xdr:row>13</xdr:row>
      <xdr:rowOff>60960</xdr:rowOff>
    </xdr:from>
    <xdr:ext cx="1219373" cy="322524"/>
    <mc:AlternateContent xmlns:mc="http://schemas.openxmlformats.org/markup-compatibility/2006" xmlns:a14="http://schemas.microsoft.com/office/drawing/2010/main">
      <mc:Choice Requires="a14">
        <xdr:sp macro="" textlink="">
          <xdr:nvSpPr>
            <xdr:cNvPr id="486" name="Tekstfelt 260">
              <a:extLst>
                <a:ext uri="{FF2B5EF4-FFF2-40B4-BE49-F238E27FC236}">
                  <a16:creationId xmlns:a16="http://schemas.microsoft.com/office/drawing/2014/main" id="{1E758F2D-E0AC-4448-ACBA-955D4CC74AB9}"/>
                </a:ext>
              </a:extLst>
            </xdr:cNvPr>
            <xdr:cNvSpPr txBox="1"/>
          </xdr:nvSpPr>
          <xdr:spPr>
            <a:xfrm>
              <a:off x="1623060" y="24460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(2)</m:t>
                        </m:r>
                      </m:num>
                      <m:den>
                        <m:r>
                          <a:rPr lang="da-DK" sz="1100" b="0" i="1">
                            <a:solidFill>
                              <a:schemeClr val="tx1"/>
                            </a:solidFill>
                            <a:effectLst/>
                            <a:latin typeface="Cambria Math" panose="02040503050406030204" pitchFamily="18" charset="0"/>
                            <a:ea typeface="+mn-ea"/>
                            <a:cs typeface="+mn-cs"/>
                          </a:rPr>
                          <m:t>𝑂𝑅</m:t>
                        </m:r>
                      </m:den>
                    </m:f>
                  </m:oMath>
                </m:oMathPara>
              </a14:m>
              <a:endParaRPr lang="da-DK" sz="1100"/>
            </a:p>
          </xdr:txBody>
        </xdr:sp>
      </mc:Choice>
      <mc:Fallback xmlns="">
        <xdr:sp macro="" textlink="">
          <xdr:nvSpPr>
            <xdr:cNvPr id="261" name="Tekstfelt 260">
              <a:extLst>
                <a:ext uri="{FF2B5EF4-FFF2-40B4-BE49-F238E27FC236}">
                  <a16:creationId xmlns:a16="http://schemas.microsoft.com/office/drawing/2014/main" id="{1E758F2D-E0AC-4448-ACBA-955D4CC74AB9}"/>
                </a:ext>
              </a:extLst>
            </xdr:cNvPr>
            <xdr:cNvSpPr txBox="1"/>
          </xdr:nvSpPr>
          <xdr:spPr>
            <a:xfrm>
              <a:off x="1623060" y="24460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𝑜𝑑𝑑𝑠(1)=(𝑜𝑑𝑑𝑠(2))/𝑂𝑅</a:t>
              </a:r>
              <a:endParaRPr lang="da-DK" sz="1100"/>
            </a:p>
          </xdr:txBody>
        </xdr:sp>
      </mc:Fallback>
    </mc:AlternateContent>
    <xdr:clientData/>
  </xdr:oneCellAnchor>
  <xdr:oneCellAnchor>
    <xdr:from>
      <xdr:col>6</xdr:col>
      <xdr:colOff>45720</xdr:colOff>
      <xdr:row>103</xdr:row>
      <xdr:rowOff>121920</xdr:rowOff>
    </xdr:from>
    <xdr:ext cx="3474720" cy="357085"/>
    <mc:AlternateContent xmlns:mc="http://schemas.openxmlformats.org/markup-compatibility/2006" xmlns:a14="http://schemas.microsoft.com/office/drawing/2010/main">
      <mc:Choice Requires="a14">
        <xdr:sp macro="" textlink="">
          <xdr:nvSpPr>
            <xdr:cNvPr id="8" name="Tekstfelt 35">
              <a:extLst>
                <a:ext uri="{FF2B5EF4-FFF2-40B4-BE49-F238E27FC236}">
                  <a16:creationId xmlns:a16="http://schemas.microsoft.com/office/drawing/2014/main" id="{FD8742FF-AC19-46E3-BE92-FE66170795FC}"/>
                </a:ext>
              </a:extLst>
            </xdr:cNvPr>
            <xdr:cNvSpPr txBox="1"/>
          </xdr:nvSpPr>
          <xdr:spPr>
            <a:xfrm>
              <a:off x="3345180" y="18996660"/>
              <a:ext cx="3474720" cy="3570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a:rPr lang="de-DE" sz="1100" i="1">
                            <a:solidFill>
                              <a:schemeClr val="tx1"/>
                            </a:solidFill>
                            <a:effectLst/>
                            <a:latin typeface="Cambria Math" panose="02040503050406030204" pitchFamily="18" charset="0"/>
                            <a:ea typeface="+mn-ea"/>
                            <a:cs typeface="+mn-cs"/>
                          </a:rPr>
                          <m:t>𝑃</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f>
                      <m:fPr>
                        <m:ctrlPr>
                          <a:rPr lang="de-DE" sz="1100" i="1">
                            <a:solidFill>
                              <a:schemeClr val="tx1"/>
                            </a:solidFill>
                            <a:effectLst/>
                            <a:latin typeface="Cambria Math" panose="02040503050406030204" pitchFamily="18" charset="0"/>
                            <a:ea typeface="+mn-ea"/>
                            <a:cs typeface="+mn-cs"/>
                          </a:rPr>
                        </m:ctrlPr>
                      </m:fPr>
                      <m:num>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num>
                      <m:den>
                        <m:r>
                          <a:rPr lang="de-DE" sz="1100" i="1">
                            <a:solidFill>
                              <a:schemeClr val="tx1"/>
                            </a:solidFill>
                            <a:effectLst/>
                            <a:latin typeface="Cambria Math" panose="02040503050406030204" pitchFamily="18" charset="0"/>
                            <a:ea typeface="+mn-ea"/>
                            <a:cs typeface="+mn-cs"/>
                          </a:rPr>
                          <m:t>1+</m:t>
                        </m:r>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den>
                    </m:f>
                  </m:oMath>
                </m:oMathPara>
              </a14:m>
              <a:endParaRPr lang="da-DK" sz="1100"/>
            </a:p>
          </xdr:txBody>
        </xdr:sp>
      </mc:Choice>
      <mc:Fallback xmlns="">
        <xdr:sp macro="" textlink="">
          <xdr:nvSpPr>
            <xdr:cNvPr id="62" name="Tekstfelt 35">
              <a:extLst>
                <a:ext uri="{FF2B5EF4-FFF2-40B4-BE49-F238E27FC236}">
                  <a16:creationId xmlns:a16="http://schemas.microsoft.com/office/drawing/2014/main" id="{FD8742FF-AC19-46E3-BE92-FE66170795FC}"/>
                </a:ext>
              </a:extLst>
            </xdr:cNvPr>
            <xdr:cNvSpPr txBox="1"/>
          </xdr:nvSpPr>
          <xdr:spPr>
            <a:xfrm>
              <a:off x="3345180" y="18996660"/>
              <a:ext cx="3474720" cy="3570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r>
                <a:rPr lang="de-DE" sz="1100" i="0">
                  <a:solidFill>
                    <a:schemeClr val="tx1"/>
                  </a:solidFill>
                  <a:effectLst/>
                  <a:latin typeface="Cambria Math" panose="02040503050406030204" pitchFamily="18" charset="0"/>
                  <a:ea typeface="+mn-ea"/>
                  <a:cs typeface="+mn-cs"/>
                </a:rPr>
                <a:t>𝑃 ̂(𝑌=1)=exp⁡(𝑏_0+𝑏_</a:t>
              </a:r>
              <a:r>
                <a:rPr lang="da-DK" sz="1100" b="0" i="0">
                  <a:solidFill>
                    <a:schemeClr val="tx1"/>
                  </a:solidFill>
                  <a:effectLst/>
                  <a:latin typeface="Cambria Math" panose="02040503050406030204" pitchFamily="18" charset="0"/>
                  <a:ea typeface="+mn-ea"/>
                  <a:cs typeface="+mn-cs"/>
                </a:rPr>
                <a:t>1</a:t>
              </a:r>
              <a:r>
                <a:rPr lang="de-DE" sz="1100" b="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𝑋_</a:t>
              </a:r>
              <a:r>
                <a:rPr lang="da-DK" sz="1100" b="0" i="0">
                  <a:solidFill>
                    <a:schemeClr val="tx1"/>
                  </a:solidFill>
                  <a:effectLst/>
                  <a:latin typeface="Cambria Math" panose="02040503050406030204" pitchFamily="18" charset="0"/>
                  <a:ea typeface="+mn-ea"/>
                  <a:cs typeface="+mn-cs"/>
                </a:rPr>
                <a:t>1+𝑏_2 𝑋_2+…〖+𝑏〗_𝑛 𝑋_𝑛 )</a:t>
              </a:r>
              <a:r>
                <a:rPr lang="de-DE" sz="1100" b="0" i="0">
                  <a:solidFill>
                    <a:schemeClr val="tx1"/>
                  </a:solidFill>
                  <a:effectLst/>
                  <a:latin typeface="Cambria Math" panose="02040503050406030204" pitchFamily="18" charset="0"/>
                  <a:ea typeface="+mn-ea"/>
                  <a:cs typeface="+mn-cs"/>
                </a:rPr>
                <a:t>/(</a:t>
              </a:r>
              <a:r>
                <a:rPr lang="de-DE" sz="1100" i="0">
                  <a:solidFill>
                    <a:schemeClr val="tx1"/>
                  </a:solidFill>
                  <a:effectLst/>
                  <a:latin typeface="Cambria Math" panose="02040503050406030204" pitchFamily="18" charset="0"/>
                  <a:ea typeface="+mn-ea"/>
                  <a:cs typeface="+mn-cs"/>
                </a:rPr>
                <a:t>1+exp⁡(𝑏_0+𝑏_</a:t>
              </a:r>
              <a:r>
                <a:rPr lang="da-DK" sz="1100" b="0" i="0">
                  <a:solidFill>
                    <a:schemeClr val="tx1"/>
                  </a:solidFill>
                  <a:effectLst/>
                  <a:latin typeface="Cambria Math" panose="02040503050406030204" pitchFamily="18" charset="0"/>
                  <a:ea typeface="+mn-ea"/>
                  <a:cs typeface="+mn-cs"/>
                </a:rPr>
                <a:t>1</a:t>
              </a:r>
              <a:r>
                <a:rPr lang="de-DE" sz="1100" b="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𝑋_</a:t>
              </a:r>
              <a:r>
                <a:rPr lang="da-DK" sz="1100" b="0" i="0">
                  <a:solidFill>
                    <a:schemeClr val="tx1"/>
                  </a:solidFill>
                  <a:effectLst/>
                  <a:latin typeface="Cambria Math" panose="02040503050406030204" pitchFamily="18" charset="0"/>
                  <a:ea typeface="+mn-ea"/>
                  <a:cs typeface="+mn-cs"/>
                </a:rPr>
                <a:t>1+𝑏_2 𝑋_2+…+𝑏_𝑛 𝑋_𝑛 ) </a:t>
              </a:r>
              <a:r>
                <a:rPr lang="de-DE"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11</xdr:col>
      <xdr:colOff>533400</xdr:colOff>
      <xdr:row>74</xdr:row>
      <xdr:rowOff>129540</xdr:rowOff>
    </xdr:from>
    <xdr:ext cx="2295885" cy="184922"/>
    <mc:AlternateContent xmlns:mc="http://schemas.openxmlformats.org/markup-compatibility/2006" xmlns:a14="http://schemas.microsoft.com/office/drawing/2010/main">
      <mc:Choice Requires="a14">
        <xdr:sp macro="" textlink="">
          <xdr:nvSpPr>
            <xdr:cNvPr id="5" name="Tekstfelt 9">
              <a:extLst>
                <a:ext uri="{FF2B5EF4-FFF2-40B4-BE49-F238E27FC236}">
                  <a16:creationId xmlns:a16="http://schemas.microsoft.com/office/drawing/2014/main" id="{998E87A6-162B-474B-8C5A-C4718A3D252F}"/>
                </a:ext>
              </a:extLst>
            </xdr:cNvPr>
            <xdr:cNvSpPr txBox="1"/>
          </xdr:nvSpPr>
          <xdr:spPr>
            <a:xfrm>
              <a:off x="7101840" y="13700760"/>
              <a:ext cx="2295885"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i="1">
                                    <a:solidFill>
                                      <a:schemeClr val="tx1"/>
                                    </a:solidFill>
                                    <a:effectLst/>
                                    <a:latin typeface="Cambria Math" panose="02040503050406030204" pitchFamily="18" charset="0"/>
                                    <a:ea typeface="+mn-ea"/>
                                    <a:cs typeface="+mn-cs"/>
                                  </a:rPr>
                                  <m:t>𝐴𝑙𝑑𝑒𝑟</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𝐴𝑙𝑑𝑒𝑟</m:t>
                                </m:r>
                              </m:sub>
                            </m:sSub>
                          </m:e>
                        </m:d>
                      </m:e>
                    </m:func>
                  </m:oMath>
                </m:oMathPara>
              </a14:m>
              <a:endParaRPr lang="da-DK" sz="1100"/>
            </a:p>
          </xdr:txBody>
        </xdr:sp>
      </mc:Choice>
      <mc:Fallback xmlns="">
        <xdr:sp macro="" textlink="">
          <xdr:nvSpPr>
            <xdr:cNvPr id="37" name="Tekstfelt 9">
              <a:extLst>
                <a:ext uri="{FF2B5EF4-FFF2-40B4-BE49-F238E27FC236}">
                  <a16:creationId xmlns:a16="http://schemas.microsoft.com/office/drawing/2014/main" id="{998E87A6-162B-474B-8C5A-C4718A3D252F}"/>
                </a:ext>
              </a:extLst>
            </xdr:cNvPr>
            <xdr:cNvSpPr txBox="1"/>
          </xdr:nvSpPr>
          <xdr:spPr>
            <a:xfrm>
              <a:off x="7101840" y="13700760"/>
              <a:ext cx="2295885"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r>
                <a:rPr lang="de-DE" sz="1100" i="0">
                  <a:solidFill>
                    <a:schemeClr val="tx1"/>
                  </a:solidFill>
                  <a:effectLst/>
                  <a:latin typeface="Cambria Math" panose="02040503050406030204" pitchFamily="18" charset="0"/>
                  <a:ea typeface="+mn-ea"/>
                  <a:cs typeface="+mn-cs"/>
                </a:rPr>
                <a:t>(odds) ̂(𝑌=1)=exp⁡(𝑏_0+𝑏_</a:t>
              </a:r>
              <a:r>
                <a:rPr lang="da-DK" sz="1100" i="0">
                  <a:solidFill>
                    <a:schemeClr val="tx1"/>
                  </a:solidFill>
                  <a:effectLst/>
                  <a:latin typeface="Cambria Math" panose="02040503050406030204" pitchFamily="18" charset="0"/>
                  <a:ea typeface="+mn-ea"/>
                  <a:cs typeface="+mn-cs"/>
                </a:rPr>
                <a:t>𝐴𝑙𝑑𝑒𝑟</a:t>
              </a:r>
              <a:r>
                <a:rPr lang="de-DE" sz="1100" i="0">
                  <a:solidFill>
                    <a:schemeClr val="tx1"/>
                  </a:solidFill>
                  <a:effectLst/>
                  <a:latin typeface="Cambria Math" panose="02040503050406030204" pitchFamily="18" charset="0"/>
                  <a:ea typeface="+mn-ea"/>
                  <a:cs typeface="+mn-cs"/>
                </a:rPr>
                <a:t> 𝑋_</a:t>
              </a:r>
              <a:r>
                <a:rPr lang="da-DK" sz="1100" i="0">
                  <a:solidFill>
                    <a:schemeClr val="tx1"/>
                  </a:solidFill>
                  <a:effectLst/>
                  <a:latin typeface="Cambria Math" panose="02040503050406030204" pitchFamily="18" charset="0"/>
                  <a:ea typeface="+mn-ea"/>
                  <a:cs typeface="+mn-cs"/>
                </a:rPr>
                <a:t>𝐴𝑙𝑑𝑒𝑟 )</a:t>
              </a:r>
              <a:endParaRPr lang="da-DK" sz="1100"/>
            </a:p>
          </xdr:txBody>
        </xdr:sp>
      </mc:Fallback>
    </mc:AlternateContent>
    <xdr:clientData/>
  </xdr:oneCellAnchor>
  <xdr:oneCellAnchor>
    <xdr:from>
      <xdr:col>11</xdr:col>
      <xdr:colOff>518160</xdr:colOff>
      <xdr:row>76</xdr:row>
      <xdr:rowOff>144780</xdr:rowOff>
    </xdr:from>
    <xdr:ext cx="2288447" cy="253339"/>
    <mc:AlternateContent xmlns:mc="http://schemas.openxmlformats.org/markup-compatibility/2006" xmlns:a14="http://schemas.microsoft.com/office/drawing/2010/main">
      <mc:Choice Requires="a14">
        <xdr:sp macro="" textlink="">
          <xdr:nvSpPr>
            <xdr:cNvPr id="7" name="Tekstfelt 10">
              <a:extLst>
                <a:ext uri="{FF2B5EF4-FFF2-40B4-BE49-F238E27FC236}">
                  <a16:creationId xmlns:a16="http://schemas.microsoft.com/office/drawing/2014/main" id="{98DFBE49-A66A-409D-B1F2-91D1E87198B2}"/>
                </a:ext>
              </a:extLst>
            </xdr:cNvPr>
            <xdr:cNvSpPr txBox="1"/>
          </xdr:nvSpPr>
          <xdr:spPr>
            <a:xfrm>
              <a:off x="7086600" y="14081760"/>
              <a:ext cx="2288447"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func>
                      <m:funcPr>
                        <m:ctrlPr>
                          <a:rPr lang="da-DK" sz="1100" b="0" i="1">
                            <a:solidFill>
                              <a:schemeClr val="tx1"/>
                            </a:solidFill>
                            <a:effectLst/>
                            <a:latin typeface="Cambria Math" panose="02040503050406030204" pitchFamily="18" charset="0"/>
                            <a:ea typeface="+mn-ea"/>
                            <a:cs typeface="+mn-cs"/>
                          </a:rPr>
                        </m:ctrlPr>
                      </m:funcPr>
                      <m:fName>
                        <m:r>
                          <m:rPr>
                            <m:sty m:val="p"/>
                          </m:rPr>
                          <a:rPr lang="da-DK" sz="1100" b="0" i="0">
                            <a:solidFill>
                              <a:schemeClr val="tx1"/>
                            </a:solidFill>
                            <a:effectLst/>
                            <a:latin typeface="Cambria Math" panose="02040503050406030204" pitchFamily="18" charset="0"/>
                            <a:ea typeface="+mn-ea"/>
                            <a:cs typeface="+mn-cs"/>
                          </a:rPr>
                          <m:t>ln</m:t>
                        </m:r>
                      </m:fName>
                      <m:e>
                        <m:d>
                          <m:dPr>
                            <m:ctrlPr>
                              <a:rPr lang="da-DK" sz="1100" b="0" i="1">
                                <a:solidFill>
                                  <a:schemeClr val="tx1"/>
                                </a:solidFill>
                                <a:effectLst/>
                                <a:latin typeface="Cambria Math" panose="02040503050406030204" pitchFamily="18" charset="0"/>
                                <a:ea typeface="+mn-ea"/>
                                <a:cs typeface="+mn-cs"/>
                              </a:rPr>
                            </m:ctrlPr>
                          </m:dPr>
                          <m:e>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e>
                        </m:d>
                        <m:r>
                          <m:rPr>
                            <m:nor/>
                          </m:rPr>
                          <a:rPr lang="en-GB" sz="1100">
                            <a:solidFill>
                              <a:schemeClr val="tx1"/>
                            </a:solidFill>
                            <a:effectLst/>
                            <a:latin typeface="+mn-lt"/>
                            <a:ea typeface="+mn-ea"/>
                            <a:cs typeface="+mn-cs"/>
                          </a:rPr>
                          <m:t> =</m:t>
                        </m:r>
                      </m:e>
                    </m:func>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𝐴𝑙𝑑𝑒𝑟</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𝐴𝑙𝑑𝑒𝑟</m:t>
                        </m:r>
                      </m:sub>
                    </m:sSub>
                  </m:oMath>
                </m:oMathPara>
              </a14:m>
              <a:endParaRPr lang="da-DK" sz="1100"/>
            </a:p>
          </xdr:txBody>
        </xdr:sp>
      </mc:Choice>
      <mc:Fallback xmlns="">
        <xdr:sp macro="" textlink="">
          <xdr:nvSpPr>
            <xdr:cNvPr id="39" name="Tekstfelt 10">
              <a:extLst>
                <a:ext uri="{FF2B5EF4-FFF2-40B4-BE49-F238E27FC236}">
                  <a16:creationId xmlns:a16="http://schemas.microsoft.com/office/drawing/2014/main" id="{98DFBE49-A66A-409D-B1F2-91D1E87198B2}"/>
                </a:ext>
              </a:extLst>
            </xdr:cNvPr>
            <xdr:cNvSpPr txBox="1"/>
          </xdr:nvSpPr>
          <xdr:spPr>
            <a:xfrm>
              <a:off x="7086600" y="14081760"/>
              <a:ext cx="2288447"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r>
                <a:rPr lang="da-DK" sz="1100" b="0" i="0">
                  <a:solidFill>
                    <a:schemeClr val="tx1"/>
                  </a:solidFill>
                  <a:effectLst/>
                  <a:latin typeface="Cambria Math" panose="02040503050406030204" pitchFamily="18" charset="0"/>
                  <a:ea typeface="+mn-ea"/>
                  <a:cs typeface="+mn-cs"/>
                </a:rPr>
                <a:t>ln⁡(</a:t>
              </a:r>
              <a:r>
                <a:rPr lang="de-DE" sz="1100" b="0" i="0">
                  <a:solidFill>
                    <a:schemeClr val="tx1"/>
                  </a:solidFill>
                  <a:effectLst/>
                  <a:latin typeface="Cambria Math" panose="02040503050406030204" pitchFamily="18" charset="0"/>
                  <a:ea typeface="+mn-ea"/>
                  <a:cs typeface="+mn-cs"/>
                </a:rPr>
                <a:t>(</a:t>
              </a:r>
              <a:r>
                <a:rPr lang="de-DE" sz="1100" i="0">
                  <a:solidFill>
                    <a:schemeClr val="tx1"/>
                  </a:solidFill>
                  <a:effectLst/>
                  <a:latin typeface="Cambria Math" panose="02040503050406030204" pitchFamily="18" charset="0"/>
                  <a:ea typeface="+mn-ea"/>
                  <a:cs typeface="+mn-cs"/>
                </a:rPr>
                <a:t>odds) ̂(𝑌=1))</a:t>
              </a:r>
              <a:r>
                <a:rPr lang="en-GB" sz="1100" i="0">
                  <a:solidFill>
                    <a:schemeClr val="tx1"/>
                  </a:solidFill>
                  <a:effectLst/>
                  <a:latin typeface="+mn-lt"/>
                  <a:ea typeface="+mn-ea"/>
                  <a:cs typeface="+mn-cs"/>
                </a:rPr>
                <a:t>" =</a:t>
              </a:r>
              <a:r>
                <a:rPr lang="en-GB" sz="110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 𝑏_0+𝑏_</a:t>
              </a:r>
              <a:r>
                <a:rPr lang="da-DK" sz="1100" b="0" i="0">
                  <a:solidFill>
                    <a:schemeClr val="tx1"/>
                  </a:solidFill>
                  <a:effectLst/>
                  <a:latin typeface="Cambria Math" panose="02040503050406030204" pitchFamily="18" charset="0"/>
                  <a:ea typeface="+mn-ea"/>
                  <a:cs typeface="+mn-cs"/>
                </a:rPr>
                <a:t>𝐴𝑙𝑑𝑒𝑟</a:t>
              </a:r>
              <a:r>
                <a:rPr lang="de-DE" sz="1100" b="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𝑋_</a:t>
              </a:r>
              <a:r>
                <a:rPr lang="da-DK" sz="1100" b="0" i="0">
                  <a:solidFill>
                    <a:schemeClr val="tx1"/>
                  </a:solidFill>
                  <a:effectLst/>
                  <a:latin typeface="Cambria Math" panose="02040503050406030204" pitchFamily="18" charset="0"/>
                  <a:ea typeface="+mn-ea"/>
                  <a:cs typeface="+mn-cs"/>
                </a:rPr>
                <a:t>𝐴𝑙𝑑𝑒𝑟</a:t>
              </a:r>
              <a:endParaRPr lang="da-DK" sz="1100"/>
            </a:p>
          </xdr:txBody>
        </xdr:sp>
      </mc:Fallback>
    </mc:AlternateContent>
    <xdr:clientData/>
  </xdr:oneCellAnchor>
  <xdr:oneCellAnchor>
    <xdr:from>
      <xdr:col>6</xdr:col>
      <xdr:colOff>106680</xdr:colOff>
      <xdr:row>102</xdr:row>
      <xdr:rowOff>0</xdr:rowOff>
    </xdr:from>
    <xdr:ext cx="2758191" cy="207686"/>
    <mc:AlternateContent xmlns:mc="http://schemas.openxmlformats.org/markup-compatibility/2006" xmlns:a14="http://schemas.microsoft.com/office/drawing/2010/main">
      <mc:Choice Requires="a14">
        <xdr:sp macro="" textlink="">
          <xdr:nvSpPr>
            <xdr:cNvPr id="14" name="Tekstfelt 12">
              <a:extLst>
                <a:ext uri="{FF2B5EF4-FFF2-40B4-BE49-F238E27FC236}">
                  <a16:creationId xmlns:a16="http://schemas.microsoft.com/office/drawing/2014/main" id="{8052E04A-56DA-48AA-A89A-D660E60EE78F}"/>
                </a:ext>
              </a:extLst>
            </xdr:cNvPr>
            <xdr:cNvSpPr txBox="1"/>
          </xdr:nvSpPr>
          <xdr:spPr>
            <a:xfrm>
              <a:off x="3406140" y="185089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r>
                      <m:rPr>
                        <m:sty m:val="p"/>
                      </m:rPr>
                      <a:rPr lang="de-DE" sz="1100">
                        <a:solidFill>
                          <a:schemeClr val="tx1"/>
                        </a:solidFill>
                        <a:effectLst/>
                        <a:latin typeface="Cambria Math" panose="02040503050406030204" pitchFamily="18" charset="0"/>
                        <a:ea typeface="+mn-ea"/>
                        <a:cs typeface="+mn-cs"/>
                      </a:rPr>
                      <m:t>odd</m:t>
                    </m:r>
                    <m:sSub>
                      <m:sSubPr>
                        <m:ctrlPr>
                          <a:rPr lang="de-DE" sz="1100" i="1">
                            <a:solidFill>
                              <a:schemeClr val="tx1"/>
                            </a:solidFill>
                            <a:effectLst/>
                            <a:latin typeface="Cambria Math" panose="02040503050406030204" pitchFamily="18" charset="0"/>
                            <a:ea typeface="+mn-ea"/>
                            <a:cs typeface="+mn-cs"/>
                          </a:rPr>
                        </m:ctrlPr>
                      </m:sSubPr>
                      <m:e>
                        <m:r>
                          <m:rPr>
                            <m:sty m:val="p"/>
                          </m:rPr>
                          <a:rPr lang="de-DE" sz="1100">
                            <a:solidFill>
                              <a:schemeClr val="tx1"/>
                            </a:solidFill>
                            <a:effectLst/>
                            <a:latin typeface="Cambria Math" panose="02040503050406030204" pitchFamily="18" charset="0"/>
                            <a:ea typeface="+mn-ea"/>
                            <a:cs typeface="+mn-cs"/>
                          </a:rPr>
                          <m:t>s</m:t>
                        </m:r>
                      </m:e>
                      <m:sub>
                        <m:r>
                          <a:rPr lang="de-DE" sz="1100">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a:solidFill>
                              <a:schemeClr val="tx1"/>
                            </a:solidFill>
                            <a:effectLst/>
                            <a:latin typeface="Cambria Math" panose="02040503050406030204" pitchFamily="18" charset="0"/>
                            <a:ea typeface="+mn-ea"/>
                            <a:cs typeface="+mn-cs"/>
                          </a:rPr>
                          <m:t>1</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1</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2</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2</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𝑛</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𝑛</m:t>
                            </m:r>
                          </m:sub>
                        </m:sSub>
                      </m:sup>
                    </m:sSubSup>
                  </m:oMath>
                </m:oMathPara>
              </a14:m>
              <a:endParaRPr lang="da-DK" sz="1100"/>
            </a:p>
          </xdr:txBody>
        </xdr:sp>
      </mc:Choice>
      <mc:Fallback xmlns="">
        <xdr:sp macro="" textlink="">
          <xdr:nvSpPr>
            <xdr:cNvPr id="477" name="Tekstfelt 12">
              <a:extLst>
                <a:ext uri="{FF2B5EF4-FFF2-40B4-BE49-F238E27FC236}">
                  <a16:creationId xmlns:a16="http://schemas.microsoft.com/office/drawing/2014/main" id="{8052E04A-56DA-48AA-A89A-D660E60EE78F}"/>
                </a:ext>
              </a:extLst>
            </xdr:cNvPr>
            <xdr:cNvSpPr txBox="1"/>
          </xdr:nvSpPr>
          <xdr:spPr>
            <a:xfrm>
              <a:off x="3406140" y="185089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e-DE" sz="1100" i="0">
                  <a:solidFill>
                    <a:schemeClr val="tx1"/>
                  </a:solidFill>
                  <a:effectLst/>
                  <a:latin typeface="Cambria Math" panose="02040503050406030204" pitchFamily="18" charset="0"/>
                  <a:ea typeface="+mn-ea"/>
                  <a:cs typeface="+mn-cs"/>
                </a:rPr>
                <a:t>(odds) ̂(𝑌=1)=odds_0⋅OR_1^(𝑋_1 )⋅OR_2^(𝑋_2 )⋅…⋅OR_𝑛^(𝑋_𝑛 )</a:t>
              </a:r>
              <a:endParaRPr lang="da-DK" sz="1100"/>
            </a:p>
          </xdr:txBody>
        </xdr:sp>
      </mc:Fallback>
    </mc:AlternateContent>
    <xdr:clientData/>
  </xdr:oneCellAnchor>
  <xdr:oneCellAnchor>
    <xdr:from>
      <xdr:col>3</xdr:col>
      <xdr:colOff>228600</xdr:colOff>
      <xdr:row>96</xdr:row>
      <xdr:rowOff>15240</xdr:rowOff>
    </xdr:from>
    <xdr:ext cx="323358" cy="172227"/>
    <mc:AlternateContent xmlns:mc="http://schemas.openxmlformats.org/markup-compatibility/2006" xmlns:a14="http://schemas.microsoft.com/office/drawing/2010/main">
      <mc:Choice Requires="a14">
        <xdr:sp macro="" textlink="">
          <xdr:nvSpPr>
            <xdr:cNvPr id="473" name="Tekstfelt 7">
              <a:extLst>
                <a:ext uri="{FF2B5EF4-FFF2-40B4-BE49-F238E27FC236}">
                  <a16:creationId xmlns:a16="http://schemas.microsoft.com/office/drawing/2014/main" id="{AEE62368-EE4C-4C97-9C18-1198144F8B57}"/>
                </a:ext>
              </a:extLst>
            </xdr:cNvPr>
            <xdr:cNvSpPr txBox="1"/>
          </xdr:nvSpPr>
          <xdr:spPr>
            <a:xfrm>
              <a:off x="1463040" y="1724406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AEE62368-EE4C-4C97-9C18-1198144F8B57}"/>
                </a:ext>
              </a:extLst>
            </xdr:cNvPr>
            <xdr:cNvSpPr txBox="1"/>
          </xdr:nvSpPr>
          <xdr:spPr>
            <a:xfrm>
              <a:off x="1463040" y="1724406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𝑋_1=</a:t>
              </a:r>
              <a:endParaRPr lang="da-DK" sz="1100"/>
            </a:p>
          </xdr:txBody>
        </xdr:sp>
      </mc:Fallback>
    </mc:AlternateContent>
    <xdr:clientData/>
  </xdr:oneCellAnchor>
  <xdr:oneCellAnchor>
    <xdr:from>
      <xdr:col>3</xdr:col>
      <xdr:colOff>236220</xdr:colOff>
      <xdr:row>97</xdr:row>
      <xdr:rowOff>15240</xdr:rowOff>
    </xdr:from>
    <xdr:ext cx="326628" cy="172227"/>
    <mc:AlternateContent xmlns:mc="http://schemas.openxmlformats.org/markup-compatibility/2006" xmlns:a14="http://schemas.microsoft.com/office/drawing/2010/main">
      <mc:Choice Requires="a14">
        <xdr:sp macro="" textlink="">
          <xdr:nvSpPr>
            <xdr:cNvPr id="480" name="Tekstfelt 9">
              <a:extLst>
                <a:ext uri="{FF2B5EF4-FFF2-40B4-BE49-F238E27FC236}">
                  <a16:creationId xmlns:a16="http://schemas.microsoft.com/office/drawing/2014/main" id="{5CC8283A-AE70-4BB6-BA18-3E46EEA2F144}"/>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0" name="Tekstfelt 9">
              <a:extLst>
                <a:ext uri="{FF2B5EF4-FFF2-40B4-BE49-F238E27FC236}">
                  <a16:creationId xmlns:a16="http://schemas.microsoft.com/office/drawing/2014/main" id="{5CC8283A-AE70-4BB6-BA18-3E46EEA2F144}"/>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251460</xdr:colOff>
      <xdr:row>98</xdr:row>
      <xdr:rowOff>15240</xdr:rowOff>
    </xdr:from>
    <xdr:ext cx="324063" cy="172227"/>
    <mc:AlternateContent xmlns:mc="http://schemas.openxmlformats.org/markup-compatibility/2006" xmlns:a14="http://schemas.microsoft.com/office/drawing/2010/main">
      <mc:Choice Requires="a14">
        <xdr:sp macro="" textlink="">
          <xdr:nvSpPr>
            <xdr:cNvPr id="481" name="Tekstfelt 10">
              <a:extLst>
                <a:ext uri="{FF2B5EF4-FFF2-40B4-BE49-F238E27FC236}">
                  <a16:creationId xmlns:a16="http://schemas.microsoft.com/office/drawing/2014/main" id="{06026A2A-1423-4C37-9059-9AAF3D908F4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1" name="Tekstfelt 10">
              <a:extLst>
                <a:ext uri="{FF2B5EF4-FFF2-40B4-BE49-F238E27FC236}">
                  <a16:creationId xmlns:a16="http://schemas.microsoft.com/office/drawing/2014/main" id="{06026A2A-1423-4C37-9059-9AAF3D908F4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3</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243840</xdr:colOff>
      <xdr:row>99</xdr:row>
      <xdr:rowOff>7620</xdr:rowOff>
    </xdr:from>
    <xdr:ext cx="326628" cy="172227"/>
    <mc:AlternateContent xmlns:mc="http://schemas.openxmlformats.org/markup-compatibility/2006" xmlns:a14="http://schemas.microsoft.com/office/drawing/2010/main">
      <mc:Choice Requires="a14">
        <xdr:sp macro="" textlink="">
          <xdr:nvSpPr>
            <xdr:cNvPr id="479" name="Tekstfelt 11">
              <a:extLst>
                <a:ext uri="{FF2B5EF4-FFF2-40B4-BE49-F238E27FC236}">
                  <a16:creationId xmlns:a16="http://schemas.microsoft.com/office/drawing/2014/main" id="{548859B3-6E5C-4E20-8440-657D480CA412}"/>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2" name="Tekstfelt 11">
              <a:extLst>
                <a:ext uri="{FF2B5EF4-FFF2-40B4-BE49-F238E27FC236}">
                  <a16:creationId xmlns:a16="http://schemas.microsoft.com/office/drawing/2014/main" id="{548859B3-6E5C-4E20-8440-657D480CA412}"/>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4</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243840</xdr:colOff>
      <xdr:row>100</xdr:row>
      <xdr:rowOff>30480</xdr:rowOff>
    </xdr:from>
    <xdr:ext cx="326628" cy="172227"/>
    <mc:AlternateContent xmlns:mc="http://schemas.openxmlformats.org/markup-compatibility/2006" xmlns:a14="http://schemas.microsoft.com/office/drawing/2010/main">
      <mc:Choice Requires="a14">
        <xdr:sp macro="" textlink="">
          <xdr:nvSpPr>
            <xdr:cNvPr id="474" name="Tekstfelt 12">
              <a:extLst>
                <a:ext uri="{FF2B5EF4-FFF2-40B4-BE49-F238E27FC236}">
                  <a16:creationId xmlns:a16="http://schemas.microsoft.com/office/drawing/2014/main" id="{AFE7CD44-ADB2-4377-A356-DC2D331ABFAB}"/>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3" name="Tekstfelt 12">
              <a:extLst>
                <a:ext uri="{FF2B5EF4-FFF2-40B4-BE49-F238E27FC236}">
                  <a16:creationId xmlns:a16="http://schemas.microsoft.com/office/drawing/2014/main" id="{AFE7CD44-ADB2-4377-A356-DC2D331ABFAB}"/>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5</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365760</xdr:colOff>
      <xdr:row>104</xdr:row>
      <xdr:rowOff>7620</xdr:rowOff>
    </xdr:from>
    <xdr:ext cx="734817" cy="180370"/>
    <mc:AlternateContent xmlns:mc="http://schemas.openxmlformats.org/markup-compatibility/2006" xmlns:a14="http://schemas.microsoft.com/office/drawing/2010/main">
      <mc:Choice Requires="a14">
        <xdr:sp macro="" textlink="">
          <xdr:nvSpPr>
            <xdr:cNvPr id="21" name="Tekstfelt 14">
              <a:extLst>
                <a:ext uri="{FF2B5EF4-FFF2-40B4-BE49-F238E27FC236}">
                  <a16:creationId xmlns:a16="http://schemas.microsoft.com/office/drawing/2014/main" id="{C804DDC1-5095-4D2B-83FB-A434743A8007}"/>
                </a:ext>
              </a:extLst>
            </xdr:cNvPr>
            <xdr:cNvSpPr txBox="1"/>
          </xdr:nvSpPr>
          <xdr:spPr>
            <a:xfrm>
              <a:off x="1600200" y="18699480"/>
              <a:ext cx="734817"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a:rPr lang="de-DE" sz="1100" i="1">
                            <a:solidFill>
                              <a:schemeClr val="tx1"/>
                            </a:solidFill>
                            <a:effectLst/>
                            <a:latin typeface="Cambria Math" panose="02040503050406030204" pitchFamily="18" charset="0"/>
                            <a:ea typeface="+mn-ea"/>
                            <a:cs typeface="+mn-cs"/>
                          </a:rPr>
                          <m:t>𝑃</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75" name="Tekstfelt 14">
              <a:extLst>
                <a:ext uri="{FF2B5EF4-FFF2-40B4-BE49-F238E27FC236}">
                  <a16:creationId xmlns:a16="http://schemas.microsoft.com/office/drawing/2014/main" id="{C804DDC1-5095-4D2B-83FB-A434743A8007}"/>
                </a:ext>
              </a:extLst>
            </xdr:cNvPr>
            <xdr:cNvSpPr txBox="1"/>
          </xdr:nvSpPr>
          <xdr:spPr>
            <a:xfrm>
              <a:off x="1600200" y="18699480"/>
              <a:ext cx="734817"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e-DE" sz="1100" i="0">
                  <a:solidFill>
                    <a:schemeClr val="tx1"/>
                  </a:solidFill>
                  <a:effectLst/>
                  <a:latin typeface="Cambria Math" panose="02040503050406030204" pitchFamily="18" charset="0"/>
                  <a:ea typeface="+mn-ea"/>
                  <a:cs typeface="+mn-cs"/>
                </a:rPr>
                <a:t>𝑃 ̂(𝑌=1)</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106680</xdr:colOff>
      <xdr:row>102</xdr:row>
      <xdr:rowOff>0</xdr:rowOff>
    </xdr:from>
    <xdr:ext cx="950581" cy="184859"/>
    <mc:AlternateContent xmlns:mc="http://schemas.openxmlformats.org/markup-compatibility/2006" xmlns:a14="http://schemas.microsoft.com/office/drawing/2010/main">
      <mc:Choice Requires="a14">
        <xdr:sp macro="" textlink="">
          <xdr:nvSpPr>
            <xdr:cNvPr id="22" name="Tekstfelt 46">
              <a:extLst>
                <a:ext uri="{FF2B5EF4-FFF2-40B4-BE49-F238E27FC236}">
                  <a16:creationId xmlns:a16="http://schemas.microsoft.com/office/drawing/2014/main" id="{A1F1707C-E361-41C5-A405-B5A6CF92C0E3}"/>
                </a:ext>
              </a:extLst>
            </xdr:cNvPr>
            <xdr:cNvSpPr txBox="1"/>
          </xdr:nvSpPr>
          <xdr:spPr>
            <a:xfrm>
              <a:off x="1341120" y="1850898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𝑜𝑑𝑑𝑠</m:t>
                        </m:r>
                      </m:e>
                    </m:acc>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=1</m:t>
                        </m:r>
                      </m:e>
                    </m:d>
                    <m:r>
                      <a:rPr lang="da-DK" sz="1100" b="0" i="1">
                        <a:latin typeface="Cambria Math" panose="02040503050406030204" pitchFamily="18" charset="0"/>
                      </a:rPr>
                      <m:t>=</m:t>
                    </m:r>
                  </m:oMath>
                </m:oMathPara>
              </a14:m>
              <a:endParaRPr lang="da-DK" sz="1100"/>
            </a:p>
          </xdr:txBody>
        </xdr:sp>
      </mc:Choice>
      <mc:Fallback xmlns="">
        <xdr:sp macro="" textlink="">
          <xdr:nvSpPr>
            <xdr:cNvPr id="483" name="Tekstfelt 46">
              <a:extLst>
                <a:ext uri="{FF2B5EF4-FFF2-40B4-BE49-F238E27FC236}">
                  <a16:creationId xmlns:a16="http://schemas.microsoft.com/office/drawing/2014/main" id="{A1F1707C-E361-41C5-A405-B5A6CF92C0E3}"/>
                </a:ext>
              </a:extLst>
            </xdr:cNvPr>
            <xdr:cNvSpPr txBox="1"/>
          </xdr:nvSpPr>
          <xdr:spPr>
            <a:xfrm>
              <a:off x="1341120" y="1850898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latin typeface="Cambria Math" panose="02040503050406030204" pitchFamily="18" charset="0"/>
                </a:rPr>
                <a:t>(</a:t>
              </a:r>
              <a:r>
                <a:rPr lang="da-DK" sz="1100" b="0" i="0">
                  <a:latin typeface="Cambria Math" panose="02040503050406030204" pitchFamily="18" charset="0"/>
                </a:rPr>
                <a:t>𝑜𝑑𝑑𝑠) ̂(𝑌=1)=</a:t>
              </a:r>
              <a:endParaRPr lang="da-DK" sz="1100"/>
            </a:p>
          </xdr:txBody>
        </xdr:sp>
      </mc:Fallback>
    </mc:AlternateContent>
    <xdr:clientData/>
  </xdr:oneCellAnchor>
  <xdr:oneCellAnchor>
    <xdr:from>
      <xdr:col>3</xdr:col>
      <xdr:colOff>243840</xdr:colOff>
      <xdr:row>116</xdr:row>
      <xdr:rowOff>7620</xdr:rowOff>
    </xdr:from>
    <xdr:ext cx="326628" cy="172227"/>
    <mc:AlternateContent xmlns:mc="http://schemas.openxmlformats.org/markup-compatibility/2006" xmlns:a14="http://schemas.microsoft.com/office/drawing/2010/main">
      <mc:Choice Requires="a14">
        <xdr:sp macro="" textlink="">
          <xdr:nvSpPr>
            <xdr:cNvPr id="11" name="Tekstfelt 11">
              <a:extLst>
                <a:ext uri="{FF2B5EF4-FFF2-40B4-BE49-F238E27FC236}">
                  <a16:creationId xmlns:a16="http://schemas.microsoft.com/office/drawing/2014/main" id="{4D799133-BB54-4EBB-8396-135E6F92FFBC}"/>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5" name="Tekstfelt 11">
              <a:extLst>
                <a:ext uri="{FF2B5EF4-FFF2-40B4-BE49-F238E27FC236}">
                  <a16:creationId xmlns:a16="http://schemas.microsoft.com/office/drawing/2014/main" id="{4D799133-BB54-4EBB-8396-135E6F92FFBC}"/>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𝑋_4=</a:t>
              </a:r>
              <a:endParaRPr lang="da-DK">
                <a:effectLst/>
              </a:endParaRPr>
            </a:p>
          </xdr:txBody>
        </xdr:sp>
      </mc:Fallback>
    </mc:AlternateContent>
    <xdr:clientData/>
  </xdr:oneCellAnchor>
  <xdr:oneCellAnchor>
    <xdr:from>
      <xdr:col>3</xdr:col>
      <xdr:colOff>243840</xdr:colOff>
      <xdr:row>117</xdr:row>
      <xdr:rowOff>30480</xdr:rowOff>
    </xdr:from>
    <xdr:ext cx="326628"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EEB8C162-F285-462C-958F-EEE29404B1A7}"/>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6" name="Tekstfelt 12">
              <a:extLst>
                <a:ext uri="{FF2B5EF4-FFF2-40B4-BE49-F238E27FC236}">
                  <a16:creationId xmlns:a16="http://schemas.microsoft.com/office/drawing/2014/main" id="{EEB8C162-F285-462C-958F-EEE29404B1A7}"/>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𝑋_5=</a:t>
              </a:r>
              <a:endParaRPr lang="da-DK">
                <a:effectLst/>
              </a:endParaRPr>
            </a:p>
          </xdr:txBody>
        </xdr:sp>
      </mc:Fallback>
    </mc:AlternateContent>
    <xdr:clientData/>
  </xdr:oneCellAnchor>
  <xdr:oneCellAnchor>
    <xdr:from>
      <xdr:col>3</xdr:col>
      <xdr:colOff>236220</xdr:colOff>
      <xdr:row>113</xdr:row>
      <xdr:rowOff>15240</xdr:rowOff>
    </xdr:from>
    <xdr:ext cx="323358" cy="172227"/>
    <mc:AlternateContent xmlns:mc="http://schemas.openxmlformats.org/markup-compatibility/2006" xmlns:a14="http://schemas.microsoft.com/office/drawing/2010/main">
      <mc:Choice Requires="a14">
        <xdr:sp macro="" textlink="">
          <xdr:nvSpPr>
            <xdr:cNvPr id="10" name="Tekstfelt 7">
              <a:extLst>
                <a:ext uri="{FF2B5EF4-FFF2-40B4-BE49-F238E27FC236}">
                  <a16:creationId xmlns:a16="http://schemas.microsoft.com/office/drawing/2014/main" id="{947C2C44-6119-4F34-A0E8-040523ED347C}"/>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492" name="Tekstfelt 7">
              <a:extLst>
                <a:ext uri="{FF2B5EF4-FFF2-40B4-BE49-F238E27FC236}">
                  <a16:creationId xmlns:a16="http://schemas.microsoft.com/office/drawing/2014/main" id="{947C2C44-6119-4F34-A0E8-040523ED347C}"/>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𝑋_1=</a:t>
              </a:r>
              <a:endParaRPr lang="da-DK" sz="1100"/>
            </a:p>
          </xdr:txBody>
        </xdr:sp>
      </mc:Fallback>
    </mc:AlternateContent>
    <xdr:clientData/>
  </xdr:oneCellAnchor>
  <xdr:oneCellAnchor>
    <xdr:from>
      <xdr:col>3</xdr:col>
      <xdr:colOff>236220</xdr:colOff>
      <xdr:row>114</xdr:row>
      <xdr:rowOff>15240</xdr:rowOff>
    </xdr:from>
    <xdr:ext cx="326628" cy="172227"/>
    <mc:AlternateContent xmlns:mc="http://schemas.openxmlformats.org/markup-compatibility/2006" xmlns:a14="http://schemas.microsoft.com/office/drawing/2010/main">
      <mc:Choice Requires="a14">
        <xdr:sp macro="" textlink="">
          <xdr:nvSpPr>
            <xdr:cNvPr id="9" name="Tekstfelt 9">
              <a:extLst>
                <a:ext uri="{FF2B5EF4-FFF2-40B4-BE49-F238E27FC236}">
                  <a16:creationId xmlns:a16="http://schemas.microsoft.com/office/drawing/2014/main" id="{BF2E92E3-62A1-46DF-8148-C8BB66B6657F}"/>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3" name="Tekstfelt 9">
              <a:extLst>
                <a:ext uri="{FF2B5EF4-FFF2-40B4-BE49-F238E27FC236}">
                  <a16:creationId xmlns:a16="http://schemas.microsoft.com/office/drawing/2014/main" id="{BF2E92E3-62A1-46DF-8148-C8BB66B6657F}"/>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𝑋_2=</a:t>
              </a:r>
              <a:endParaRPr lang="da-DK">
                <a:effectLst/>
              </a:endParaRPr>
            </a:p>
          </xdr:txBody>
        </xdr:sp>
      </mc:Fallback>
    </mc:AlternateContent>
    <xdr:clientData/>
  </xdr:oneCellAnchor>
  <xdr:oneCellAnchor>
    <xdr:from>
      <xdr:col>3</xdr:col>
      <xdr:colOff>251460</xdr:colOff>
      <xdr:row>115</xdr:row>
      <xdr:rowOff>15240</xdr:rowOff>
    </xdr:from>
    <xdr:ext cx="324063" cy="172227"/>
    <mc:AlternateContent xmlns:mc="http://schemas.openxmlformats.org/markup-compatibility/2006" xmlns:a14="http://schemas.microsoft.com/office/drawing/2010/main">
      <mc:Choice Requires="a14">
        <xdr:sp macro="" textlink="">
          <xdr:nvSpPr>
            <xdr:cNvPr id="12" name="Tekstfelt 10">
              <a:extLst>
                <a:ext uri="{FF2B5EF4-FFF2-40B4-BE49-F238E27FC236}">
                  <a16:creationId xmlns:a16="http://schemas.microsoft.com/office/drawing/2014/main" id="{6C031BEB-4A58-4036-8C2A-74650391191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4" name="Tekstfelt 10">
              <a:extLst>
                <a:ext uri="{FF2B5EF4-FFF2-40B4-BE49-F238E27FC236}">
                  <a16:creationId xmlns:a16="http://schemas.microsoft.com/office/drawing/2014/main" id="{6C031BEB-4A58-4036-8C2A-74650391191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𝑋_3=</a:t>
              </a:r>
              <a:endParaRPr lang="da-DK">
                <a:effectLst/>
              </a:endParaRPr>
            </a:p>
          </xdr:txBody>
        </xdr:sp>
      </mc:Fallback>
    </mc:AlternateContent>
    <xdr:clientData/>
  </xdr:oneCellAnchor>
  <xdr:oneCellAnchor>
    <xdr:from>
      <xdr:col>3</xdr:col>
      <xdr:colOff>106680</xdr:colOff>
      <xdr:row>119</xdr:row>
      <xdr:rowOff>0</xdr:rowOff>
    </xdr:from>
    <xdr:ext cx="950581" cy="184859"/>
    <mc:AlternateContent xmlns:mc="http://schemas.openxmlformats.org/markup-compatibility/2006" xmlns:a14="http://schemas.microsoft.com/office/drawing/2010/main">
      <mc:Choice Requires="a14">
        <xdr:sp macro="" textlink="">
          <xdr:nvSpPr>
            <xdr:cNvPr id="25" name="Tekstfelt 46">
              <a:extLst>
                <a:ext uri="{FF2B5EF4-FFF2-40B4-BE49-F238E27FC236}">
                  <a16:creationId xmlns:a16="http://schemas.microsoft.com/office/drawing/2014/main" id="{9E501824-F589-4389-8FBD-BEA4E20C986E}"/>
                </a:ext>
              </a:extLst>
            </xdr:cNvPr>
            <xdr:cNvSpPr txBox="1"/>
          </xdr:nvSpPr>
          <xdr:spPr>
            <a:xfrm>
              <a:off x="1341120" y="1869186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𝑜𝑑𝑑𝑠</m:t>
                        </m:r>
                      </m:e>
                    </m:acc>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=1</m:t>
                        </m:r>
                      </m:e>
                    </m:d>
                    <m:r>
                      <a:rPr lang="da-DK" sz="1100" b="0" i="1">
                        <a:latin typeface="Cambria Math" panose="02040503050406030204" pitchFamily="18" charset="0"/>
                      </a:rPr>
                      <m:t>=</m:t>
                    </m:r>
                  </m:oMath>
                </m:oMathPara>
              </a14:m>
              <a:endParaRPr lang="da-DK" sz="1100"/>
            </a:p>
          </xdr:txBody>
        </xdr:sp>
      </mc:Choice>
      <mc:Fallback xmlns="">
        <xdr:sp macro="" textlink="">
          <xdr:nvSpPr>
            <xdr:cNvPr id="498" name="Tekstfelt 46">
              <a:extLst>
                <a:ext uri="{FF2B5EF4-FFF2-40B4-BE49-F238E27FC236}">
                  <a16:creationId xmlns:a16="http://schemas.microsoft.com/office/drawing/2014/main" id="{9E501824-F589-4389-8FBD-BEA4E20C986E}"/>
                </a:ext>
              </a:extLst>
            </xdr:cNvPr>
            <xdr:cNvSpPr txBox="1"/>
          </xdr:nvSpPr>
          <xdr:spPr>
            <a:xfrm>
              <a:off x="1341120" y="1869186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latin typeface="Cambria Math" panose="02040503050406030204" pitchFamily="18" charset="0"/>
                </a:rPr>
                <a:t>(</a:t>
              </a:r>
              <a:r>
                <a:rPr lang="da-DK" sz="1100" b="0" i="0">
                  <a:latin typeface="Cambria Math" panose="02040503050406030204" pitchFamily="18" charset="0"/>
                </a:rPr>
                <a:t>𝑜𝑑𝑑𝑠) ̂(𝑌=1)=</a:t>
              </a:r>
              <a:endParaRPr lang="da-DK" sz="1100"/>
            </a:p>
          </xdr:txBody>
        </xdr:sp>
      </mc:Fallback>
    </mc:AlternateContent>
    <xdr:clientData/>
  </xdr:oneCellAnchor>
  <xdr:oneCellAnchor>
    <xdr:from>
      <xdr:col>6</xdr:col>
      <xdr:colOff>236220</xdr:colOff>
      <xdr:row>113</xdr:row>
      <xdr:rowOff>15240</xdr:rowOff>
    </xdr:from>
    <xdr:ext cx="323358" cy="172227"/>
    <mc:AlternateContent xmlns:mc="http://schemas.openxmlformats.org/markup-compatibility/2006" xmlns:a14="http://schemas.microsoft.com/office/drawing/2010/main">
      <mc:Choice Requires="a14">
        <xdr:sp macro="" textlink="">
          <xdr:nvSpPr>
            <xdr:cNvPr id="15" name="Tekstfelt 7">
              <a:extLst>
                <a:ext uri="{FF2B5EF4-FFF2-40B4-BE49-F238E27FC236}">
                  <a16:creationId xmlns:a16="http://schemas.microsoft.com/office/drawing/2014/main" id="{1BB58E75-EF69-4509-9F0A-5E8D3BC67908}"/>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56" name="Tekstfelt 7">
              <a:extLst>
                <a:ext uri="{FF2B5EF4-FFF2-40B4-BE49-F238E27FC236}">
                  <a16:creationId xmlns:a16="http://schemas.microsoft.com/office/drawing/2014/main" id="{1BB58E75-EF69-4509-9F0A-5E8D3BC67908}"/>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𝑋_1=</a:t>
              </a:r>
              <a:endParaRPr lang="da-DK" sz="1100"/>
            </a:p>
          </xdr:txBody>
        </xdr:sp>
      </mc:Fallback>
    </mc:AlternateContent>
    <xdr:clientData/>
  </xdr:oneCellAnchor>
  <xdr:oneCellAnchor>
    <xdr:from>
      <xdr:col>6</xdr:col>
      <xdr:colOff>236220</xdr:colOff>
      <xdr:row>114</xdr:row>
      <xdr:rowOff>15240</xdr:rowOff>
    </xdr:from>
    <xdr:ext cx="326628" cy="172227"/>
    <mc:AlternateContent xmlns:mc="http://schemas.openxmlformats.org/markup-compatibility/2006" xmlns:a14="http://schemas.microsoft.com/office/drawing/2010/main">
      <mc:Choice Requires="a14">
        <xdr:sp macro="" textlink="">
          <xdr:nvSpPr>
            <xdr:cNvPr id="16" name="Tekstfelt 9">
              <a:extLst>
                <a:ext uri="{FF2B5EF4-FFF2-40B4-BE49-F238E27FC236}">
                  <a16:creationId xmlns:a16="http://schemas.microsoft.com/office/drawing/2014/main" id="{E3911BE2-E872-4702-A014-0388E3A01D72}"/>
                </a:ext>
              </a:extLst>
            </xdr:cNvPr>
            <xdr:cNvSpPr txBox="1"/>
          </xdr:nvSpPr>
          <xdr:spPr>
            <a:xfrm>
              <a:off x="1470660" y="2053590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7" name="Tekstfelt 9">
              <a:extLst>
                <a:ext uri="{FF2B5EF4-FFF2-40B4-BE49-F238E27FC236}">
                  <a16:creationId xmlns:a16="http://schemas.microsoft.com/office/drawing/2014/main" id="{E3911BE2-E872-4702-A014-0388E3A01D72}"/>
                </a:ext>
              </a:extLst>
            </xdr:cNvPr>
            <xdr:cNvSpPr txBox="1"/>
          </xdr:nvSpPr>
          <xdr:spPr>
            <a:xfrm>
              <a:off x="1470660" y="2053590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𝑋_2=</a:t>
              </a:r>
              <a:endParaRPr lang="da-DK">
                <a:effectLst/>
              </a:endParaRPr>
            </a:p>
          </xdr:txBody>
        </xdr:sp>
      </mc:Fallback>
    </mc:AlternateContent>
    <xdr:clientData/>
  </xdr:oneCellAnchor>
  <xdr:oneCellAnchor>
    <xdr:from>
      <xdr:col>6</xdr:col>
      <xdr:colOff>251460</xdr:colOff>
      <xdr:row>115</xdr:row>
      <xdr:rowOff>15240</xdr:rowOff>
    </xdr:from>
    <xdr:ext cx="324063" cy="172227"/>
    <mc:AlternateContent xmlns:mc="http://schemas.openxmlformats.org/markup-compatibility/2006" xmlns:a14="http://schemas.microsoft.com/office/drawing/2010/main">
      <mc:Choice Requires="a14">
        <xdr:sp macro="" textlink="">
          <xdr:nvSpPr>
            <xdr:cNvPr id="17" name="Tekstfelt 10">
              <a:extLst>
                <a:ext uri="{FF2B5EF4-FFF2-40B4-BE49-F238E27FC236}">
                  <a16:creationId xmlns:a16="http://schemas.microsoft.com/office/drawing/2014/main" id="{921B1A4D-EE96-4764-ADA4-0243DB6F0283}"/>
                </a:ext>
              </a:extLst>
            </xdr:cNvPr>
            <xdr:cNvSpPr txBox="1"/>
          </xdr:nvSpPr>
          <xdr:spPr>
            <a:xfrm>
              <a:off x="1485900" y="2071878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8" name="Tekstfelt 10">
              <a:extLst>
                <a:ext uri="{FF2B5EF4-FFF2-40B4-BE49-F238E27FC236}">
                  <a16:creationId xmlns:a16="http://schemas.microsoft.com/office/drawing/2014/main" id="{921B1A4D-EE96-4764-ADA4-0243DB6F0283}"/>
                </a:ext>
              </a:extLst>
            </xdr:cNvPr>
            <xdr:cNvSpPr txBox="1"/>
          </xdr:nvSpPr>
          <xdr:spPr>
            <a:xfrm>
              <a:off x="1485900" y="2071878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𝑋_3=</a:t>
              </a:r>
              <a:endParaRPr lang="da-DK">
                <a:effectLst/>
              </a:endParaRPr>
            </a:p>
          </xdr:txBody>
        </xdr:sp>
      </mc:Fallback>
    </mc:AlternateContent>
    <xdr:clientData/>
  </xdr:oneCellAnchor>
  <xdr:oneCellAnchor>
    <xdr:from>
      <xdr:col>6</xdr:col>
      <xdr:colOff>243840</xdr:colOff>
      <xdr:row>116</xdr:row>
      <xdr:rowOff>7620</xdr:rowOff>
    </xdr:from>
    <xdr:ext cx="326628" cy="172227"/>
    <mc:AlternateContent xmlns:mc="http://schemas.openxmlformats.org/markup-compatibility/2006" xmlns:a14="http://schemas.microsoft.com/office/drawing/2010/main">
      <mc:Choice Requires="a14">
        <xdr:sp macro="" textlink="">
          <xdr:nvSpPr>
            <xdr:cNvPr id="18" name="Tekstfelt 11">
              <a:extLst>
                <a:ext uri="{FF2B5EF4-FFF2-40B4-BE49-F238E27FC236}">
                  <a16:creationId xmlns:a16="http://schemas.microsoft.com/office/drawing/2014/main" id="{E7C85B14-8342-4BAC-B571-D3381C7A6389}"/>
                </a:ext>
              </a:extLst>
            </xdr:cNvPr>
            <xdr:cNvSpPr txBox="1"/>
          </xdr:nvSpPr>
          <xdr:spPr>
            <a:xfrm>
              <a:off x="1478280" y="208940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9" name="Tekstfelt 11">
              <a:extLst>
                <a:ext uri="{FF2B5EF4-FFF2-40B4-BE49-F238E27FC236}">
                  <a16:creationId xmlns:a16="http://schemas.microsoft.com/office/drawing/2014/main" id="{E7C85B14-8342-4BAC-B571-D3381C7A6389}"/>
                </a:ext>
              </a:extLst>
            </xdr:cNvPr>
            <xdr:cNvSpPr txBox="1"/>
          </xdr:nvSpPr>
          <xdr:spPr>
            <a:xfrm>
              <a:off x="1478280" y="208940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𝑋_4=</a:t>
              </a:r>
              <a:endParaRPr lang="da-DK">
                <a:effectLst/>
              </a:endParaRPr>
            </a:p>
          </xdr:txBody>
        </xdr:sp>
      </mc:Fallback>
    </mc:AlternateContent>
    <xdr:clientData/>
  </xdr:oneCellAnchor>
  <xdr:oneCellAnchor>
    <xdr:from>
      <xdr:col>6</xdr:col>
      <xdr:colOff>243840</xdr:colOff>
      <xdr:row>117</xdr:row>
      <xdr:rowOff>30480</xdr:rowOff>
    </xdr:from>
    <xdr:ext cx="326628" cy="172227"/>
    <mc:AlternateContent xmlns:mc="http://schemas.openxmlformats.org/markup-compatibility/2006" xmlns:a14="http://schemas.microsoft.com/office/drawing/2010/main">
      <mc:Choice Requires="a14">
        <xdr:sp macro="" textlink="">
          <xdr:nvSpPr>
            <xdr:cNvPr id="19" name="Tekstfelt 12">
              <a:extLst>
                <a:ext uri="{FF2B5EF4-FFF2-40B4-BE49-F238E27FC236}">
                  <a16:creationId xmlns:a16="http://schemas.microsoft.com/office/drawing/2014/main" id="{F2E7AF1F-342F-44F0-97E0-94DF008F4BEF}"/>
                </a:ext>
              </a:extLst>
            </xdr:cNvPr>
            <xdr:cNvSpPr txBox="1"/>
          </xdr:nvSpPr>
          <xdr:spPr>
            <a:xfrm>
              <a:off x="1478280" y="210997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60" name="Tekstfelt 12">
              <a:extLst>
                <a:ext uri="{FF2B5EF4-FFF2-40B4-BE49-F238E27FC236}">
                  <a16:creationId xmlns:a16="http://schemas.microsoft.com/office/drawing/2014/main" id="{F2E7AF1F-342F-44F0-97E0-94DF008F4BEF}"/>
                </a:ext>
              </a:extLst>
            </xdr:cNvPr>
            <xdr:cNvSpPr txBox="1"/>
          </xdr:nvSpPr>
          <xdr:spPr>
            <a:xfrm>
              <a:off x="1478280" y="210997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𝑋_5=</a:t>
              </a:r>
              <a:endParaRPr lang="da-DK">
                <a:effectLst/>
              </a:endParaRPr>
            </a:p>
          </xdr:txBody>
        </xdr:sp>
      </mc:Fallback>
    </mc:AlternateContent>
    <xdr:clientData/>
  </xdr:oneCellAnchor>
  <xdr:oneCellAnchor>
    <xdr:from>
      <xdr:col>6</xdr:col>
      <xdr:colOff>464820</xdr:colOff>
      <xdr:row>121</xdr:row>
      <xdr:rowOff>119743</xdr:rowOff>
    </xdr:from>
    <xdr:ext cx="906915" cy="352469"/>
    <mc:AlternateContent xmlns:mc="http://schemas.openxmlformats.org/markup-compatibility/2006" xmlns:a14="http://schemas.microsoft.com/office/drawing/2010/main">
      <mc:Choice Requires="a14">
        <xdr:sp macro="" textlink="">
          <xdr:nvSpPr>
            <xdr:cNvPr id="26" name="Tekstfelt 220">
              <a:extLst>
                <a:ext uri="{FF2B5EF4-FFF2-40B4-BE49-F238E27FC236}">
                  <a16:creationId xmlns:a16="http://schemas.microsoft.com/office/drawing/2014/main" id="{81E55C1E-6AA9-4F8F-A877-8A2F2EC53156}"/>
                </a:ext>
              </a:extLst>
            </xdr:cNvPr>
            <xdr:cNvSpPr txBox="1"/>
          </xdr:nvSpPr>
          <xdr:spPr>
            <a:xfrm>
              <a:off x="3942806" y="22538872"/>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i="1">
                        <a:solidFill>
                          <a:schemeClr val="tx1"/>
                        </a:solidFill>
                        <a:effectLst/>
                        <a:latin typeface="Cambria Math" panose="02040503050406030204" pitchFamily="18" charset="0"/>
                        <a:ea typeface="+mn-ea"/>
                        <a:cs typeface="+mn-cs"/>
                      </a:rPr>
                      <m:t>𝑂𝑅</m:t>
                    </m:r>
                    <m:r>
                      <a:rPr lang="en-US"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2</m:t>
                            </m:r>
                          </m:e>
                        </m:d>
                      </m:num>
                      <m:den>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den>
                    </m:f>
                  </m:oMath>
                </m:oMathPara>
              </a14:m>
              <a:endParaRPr lang="da-DK" sz="1100"/>
            </a:p>
          </xdr:txBody>
        </xdr:sp>
      </mc:Choice>
      <mc:Fallback xmlns="">
        <xdr:sp macro="" textlink="">
          <xdr:nvSpPr>
            <xdr:cNvPr id="4" name="Tekstfelt 220">
              <a:extLst>
                <a:ext uri="{FF2B5EF4-FFF2-40B4-BE49-F238E27FC236}">
                  <a16:creationId xmlns:a16="http://schemas.microsoft.com/office/drawing/2014/main" id="{81E55C1E-6AA9-4F8F-A877-8A2F2EC53156}"/>
                </a:ext>
              </a:extLst>
            </xdr:cNvPr>
            <xdr:cNvSpPr txBox="1"/>
          </xdr:nvSpPr>
          <xdr:spPr>
            <a:xfrm>
              <a:off x="3942806" y="22538872"/>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i="0">
                  <a:solidFill>
                    <a:schemeClr val="tx1"/>
                  </a:solidFill>
                  <a:effectLst/>
                  <a:latin typeface="Cambria Math" panose="02040503050406030204" pitchFamily="18" charset="0"/>
                  <a:ea typeface="+mn-ea"/>
                  <a:cs typeface="+mn-cs"/>
                </a:rPr>
                <a:t>𝑂𝑅=𝑜𝑑𝑑𝑠</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𝑜𝑑𝑑𝑠</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1) </a:t>
              </a:r>
              <a:endParaRPr lang="da-DK" sz="1100"/>
            </a:p>
          </xdr:txBody>
        </xdr:sp>
      </mc:Fallback>
    </mc:AlternateContent>
    <xdr:clientData/>
  </xdr:oneCellAnchor>
  <xdr:oneCellAnchor>
    <xdr:from>
      <xdr:col>4</xdr:col>
      <xdr:colOff>126274</xdr:colOff>
      <xdr:row>122</xdr:row>
      <xdr:rowOff>13063</xdr:rowOff>
    </xdr:from>
    <xdr:ext cx="365869" cy="172227"/>
    <mc:AlternateContent xmlns:mc="http://schemas.openxmlformats.org/markup-compatibility/2006" xmlns:a14="http://schemas.microsoft.com/office/drawing/2010/main">
      <mc:Choice Requires="a14">
        <xdr:sp macro="" textlink="">
          <xdr:nvSpPr>
            <xdr:cNvPr id="27" name="Tekstfelt 62">
              <a:extLst>
                <a:ext uri="{FF2B5EF4-FFF2-40B4-BE49-F238E27FC236}">
                  <a16:creationId xmlns:a16="http://schemas.microsoft.com/office/drawing/2014/main" id="{060345CC-F707-41DC-B4EB-6CEC57583744}"/>
                </a:ext>
              </a:extLst>
            </xdr:cNvPr>
            <xdr:cNvSpPr txBox="1"/>
          </xdr:nvSpPr>
          <xdr:spPr>
            <a:xfrm>
              <a:off x="2080260" y="22617249"/>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3" name="Tekstfelt 62">
              <a:extLst>
                <a:ext uri="{FF2B5EF4-FFF2-40B4-BE49-F238E27FC236}">
                  <a16:creationId xmlns:a16="http://schemas.microsoft.com/office/drawing/2014/main" id="{060345CC-F707-41DC-B4EB-6CEC57583744}"/>
                </a:ext>
              </a:extLst>
            </xdr:cNvPr>
            <xdr:cNvSpPr txBox="1"/>
          </xdr:nvSpPr>
          <xdr:spPr>
            <a:xfrm>
              <a:off x="2080260" y="22617249"/>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𝑂𝑅=</a:t>
              </a:r>
              <a:endParaRPr lang="da-DK" sz="1100"/>
            </a:p>
          </xdr:txBody>
        </xdr:sp>
      </mc:Fallback>
    </mc:AlternateContent>
    <xdr:clientData/>
  </xdr:oneCellAnchor>
  <xdr:twoCellAnchor editAs="oneCell">
    <xdr:from>
      <xdr:col>16</xdr:col>
      <xdr:colOff>434340</xdr:colOff>
      <xdr:row>0</xdr:row>
      <xdr:rowOff>12620</xdr:rowOff>
    </xdr:from>
    <xdr:to>
      <xdr:col>22</xdr:col>
      <xdr:colOff>68580</xdr:colOff>
      <xdr:row>9</xdr:row>
      <xdr:rowOff>169986</xdr:rowOff>
    </xdr:to>
    <xdr:pic>
      <xdr:nvPicPr>
        <xdr:cNvPr id="56" name="Billede 55">
          <a:extLst>
            <a:ext uri="{FF2B5EF4-FFF2-40B4-BE49-F238E27FC236}">
              <a16:creationId xmlns:a16="http://schemas.microsoft.com/office/drawing/2014/main" id="{E1BA16E6-8244-488A-A2A1-F6E13180DDA7}"/>
            </a:ext>
          </a:extLst>
        </xdr:cNvPr>
        <xdr:cNvPicPr>
          <a:picLocks noChangeAspect="1"/>
        </xdr:cNvPicPr>
      </xdr:nvPicPr>
      <xdr:blipFill>
        <a:blip xmlns:r="http://schemas.openxmlformats.org/officeDocument/2006/relationships" r:embed="rId1"/>
        <a:stretch>
          <a:fillRect/>
        </a:stretch>
      </xdr:blipFill>
      <xdr:spPr>
        <a:xfrm>
          <a:off x="10233660" y="12620"/>
          <a:ext cx="3383280" cy="1810906"/>
        </a:xfrm>
        <a:prstGeom prst="rect">
          <a:avLst/>
        </a:prstGeom>
      </xdr:spPr>
    </xdr:pic>
    <xdr:clientData/>
  </xdr:twoCellAnchor>
  <xdr:oneCellAnchor>
    <xdr:from>
      <xdr:col>2</xdr:col>
      <xdr:colOff>312420</xdr:colOff>
      <xdr:row>149</xdr:row>
      <xdr:rowOff>7620</xdr:rowOff>
    </xdr:from>
    <xdr:ext cx="984372" cy="172227"/>
    <mc:AlternateContent xmlns:mc="http://schemas.openxmlformats.org/markup-compatibility/2006" xmlns:a14="http://schemas.microsoft.com/office/drawing/2010/main">
      <mc:Choice Requires="a14">
        <xdr:sp macro="" textlink="">
          <xdr:nvSpPr>
            <xdr:cNvPr id="478" name="Tekstfelt 1">
              <a:extLst>
                <a:ext uri="{FF2B5EF4-FFF2-40B4-BE49-F238E27FC236}">
                  <a16:creationId xmlns:a16="http://schemas.microsoft.com/office/drawing/2014/main" id="{ED1BCEA2-C598-47E1-967E-67D73912AA23}"/>
                </a:ext>
              </a:extLst>
            </xdr:cNvPr>
            <xdr:cNvSpPr txBox="1"/>
          </xdr:nvSpPr>
          <xdr:spPr>
            <a:xfrm>
              <a:off x="937260" y="2788920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𝐵𝑖𝑛</m:t>
                    </m:r>
                    <m:r>
                      <a:rPr lang="da-DK" sz="1100" b="0" i="1">
                        <a:latin typeface="Cambria Math" panose="02040503050406030204" pitchFamily="18" charset="0"/>
                      </a:rPr>
                      <m:t>æ</m:t>
                    </m:r>
                    <m:r>
                      <a:rPr lang="da-DK" sz="1100" b="0" i="1">
                        <a:latin typeface="Cambria Math" panose="02040503050406030204" pitchFamily="18" charset="0"/>
                      </a:rPr>
                      <m:t>𝑟</m:t>
                    </m:r>
                    <m:r>
                      <a:rPr lang="da-DK" sz="1100" b="0" i="1">
                        <a:latin typeface="Cambria Math" panose="02040503050406030204" pitchFamily="18" charset="0"/>
                      </a:rPr>
                      <m:t>:0→1=</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ED1BCEA2-C598-47E1-967E-67D73912AA23}"/>
                </a:ext>
              </a:extLst>
            </xdr:cNvPr>
            <xdr:cNvSpPr txBox="1"/>
          </xdr:nvSpPr>
          <xdr:spPr>
            <a:xfrm>
              <a:off x="937260" y="2788920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𝐵𝑖𝑛æ𝑟:0</a:t>
              </a:r>
              <a:r>
                <a:rPr lang="da-DK" sz="1100" b="0" i="0">
                  <a:latin typeface="Cambria Math" panose="02040503050406030204" pitchFamily="18" charset="0"/>
                  <a:ea typeface="Cambria Math" panose="02040503050406030204" pitchFamily="18" charset="0"/>
                </a:rPr>
                <a:t>→1=</a:t>
              </a:r>
              <a:endParaRPr lang="da-DK" sz="1100"/>
            </a:p>
          </xdr:txBody>
        </xdr:sp>
      </mc:Fallback>
    </mc:AlternateContent>
    <xdr:clientData/>
  </xdr:oneCellAnchor>
  <xdr:oneCellAnchor>
    <xdr:from>
      <xdr:col>2</xdr:col>
      <xdr:colOff>228600</xdr:colOff>
      <xdr:row>152</xdr:row>
      <xdr:rowOff>38100</xdr:rowOff>
    </xdr:from>
    <xdr:ext cx="984372" cy="172227"/>
    <mc:AlternateContent xmlns:mc="http://schemas.openxmlformats.org/markup-compatibility/2006" xmlns:a14="http://schemas.microsoft.com/office/drawing/2010/main">
      <mc:Choice Requires="a14">
        <xdr:sp macro="" textlink="">
          <xdr:nvSpPr>
            <xdr:cNvPr id="490" name="Tekstfelt 3">
              <a:extLst>
                <a:ext uri="{FF2B5EF4-FFF2-40B4-BE49-F238E27FC236}">
                  <a16:creationId xmlns:a16="http://schemas.microsoft.com/office/drawing/2014/main" id="{C9E94901-C44A-412A-AD43-2FF03AB8242A}"/>
                </a:ext>
              </a:extLst>
            </xdr:cNvPr>
            <xdr:cNvSpPr txBox="1"/>
          </xdr:nvSpPr>
          <xdr:spPr>
            <a:xfrm>
              <a:off x="853440" y="2791968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𝐵𝑖𝑛</m:t>
                    </m:r>
                    <m:r>
                      <a:rPr lang="da-DK" sz="1100" b="0" i="1">
                        <a:latin typeface="Cambria Math" panose="02040503050406030204" pitchFamily="18" charset="0"/>
                      </a:rPr>
                      <m:t>æ</m:t>
                    </m:r>
                    <m:r>
                      <a:rPr lang="da-DK" sz="1100" b="0" i="1">
                        <a:latin typeface="Cambria Math" panose="02040503050406030204" pitchFamily="18" charset="0"/>
                      </a:rPr>
                      <m:t>𝑟</m:t>
                    </m:r>
                    <m:r>
                      <a:rPr lang="da-DK" sz="1100" b="0" i="1">
                        <a:latin typeface="Cambria Math" panose="02040503050406030204" pitchFamily="18" charset="0"/>
                      </a:rPr>
                      <m:t>:1→0=</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C9E94901-C44A-412A-AD43-2FF03AB8242A}"/>
                </a:ext>
              </a:extLst>
            </xdr:cNvPr>
            <xdr:cNvSpPr txBox="1"/>
          </xdr:nvSpPr>
          <xdr:spPr>
            <a:xfrm>
              <a:off x="853440" y="2791968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𝐵𝑖𝑛æ𝑟:1</a:t>
              </a:r>
              <a:r>
                <a:rPr lang="da-DK" sz="1100" b="0" i="0">
                  <a:latin typeface="Cambria Math" panose="02040503050406030204" pitchFamily="18" charset="0"/>
                  <a:ea typeface="Cambria Math" panose="02040503050406030204" pitchFamily="18" charset="0"/>
                </a:rPr>
                <a:t>→0=</a:t>
              </a:r>
              <a:endParaRPr lang="da-DK" sz="1100"/>
            </a:p>
          </xdr:txBody>
        </xdr:sp>
      </mc:Fallback>
    </mc:AlternateContent>
    <xdr:clientData/>
  </xdr:oneCellAnchor>
  <xdr:twoCellAnchor>
    <xdr:from>
      <xdr:col>10</xdr:col>
      <xdr:colOff>38100</xdr:colOff>
      <xdr:row>138</xdr:row>
      <xdr:rowOff>0</xdr:rowOff>
    </xdr:from>
    <xdr:to>
      <xdr:col>19</xdr:col>
      <xdr:colOff>358140</xdr:colOff>
      <xdr:row>145</xdr:row>
      <xdr:rowOff>121920</xdr:rowOff>
    </xdr:to>
    <xdr:grpSp>
      <xdr:nvGrpSpPr>
        <xdr:cNvPr id="128" name="Gruppe 22">
          <a:extLst>
            <a:ext uri="{FF2B5EF4-FFF2-40B4-BE49-F238E27FC236}">
              <a16:creationId xmlns:a16="http://schemas.microsoft.com/office/drawing/2014/main" id="{0ACD5B5A-5E1C-412B-A3F5-FB3435159EC0}"/>
            </a:ext>
          </a:extLst>
        </xdr:cNvPr>
        <xdr:cNvGrpSpPr/>
      </xdr:nvGrpSpPr>
      <xdr:grpSpPr>
        <a:xfrm>
          <a:off x="6253843" y="25597757"/>
          <a:ext cx="6100354" cy="1417320"/>
          <a:chOff x="6088380" y="26037540"/>
          <a:chExt cx="5943600" cy="1402080"/>
        </a:xfrm>
      </xdr:grpSpPr>
      <xdr:pic>
        <xdr:nvPicPr>
          <xdr:cNvPr id="129" name="Billede 59">
            <a:extLst>
              <a:ext uri="{FF2B5EF4-FFF2-40B4-BE49-F238E27FC236}">
                <a16:creationId xmlns:a16="http://schemas.microsoft.com/office/drawing/2014/main" id="{B17460E8-AFFA-4DD2-AB4F-C056528298F9}"/>
              </a:ext>
            </a:extLst>
          </xdr:cNvPr>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6088380" y="26037540"/>
            <a:ext cx="5943600" cy="1313815"/>
          </a:xfrm>
          <a:prstGeom prst="rect">
            <a:avLst/>
          </a:prstGeom>
        </xdr:spPr>
      </xdr:pic>
      <xdr:sp macro="" textlink="">
        <xdr:nvSpPr>
          <xdr:cNvPr id="130" name="Ellipse 19">
            <a:extLst>
              <a:ext uri="{FF2B5EF4-FFF2-40B4-BE49-F238E27FC236}">
                <a16:creationId xmlns:a16="http://schemas.microsoft.com/office/drawing/2014/main" id="{B50CC88F-C780-4F76-A7A9-FB5B8F953B16}"/>
              </a:ext>
            </a:extLst>
          </xdr:cNvPr>
          <xdr:cNvSpPr/>
        </xdr:nvSpPr>
        <xdr:spPr>
          <a:xfrm>
            <a:off x="10279380" y="26296620"/>
            <a:ext cx="777240" cy="11430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grpSp>
    <xdr:clientData/>
  </xdr:twoCellAnchor>
  <xdr:oneCellAnchor>
    <xdr:from>
      <xdr:col>3</xdr:col>
      <xdr:colOff>182880</xdr:colOff>
      <xdr:row>147</xdr:row>
      <xdr:rowOff>7620</xdr:rowOff>
    </xdr:from>
    <xdr:ext cx="365869" cy="172227"/>
    <mc:AlternateContent xmlns:mc="http://schemas.openxmlformats.org/markup-compatibility/2006" xmlns:a14="http://schemas.microsoft.com/office/drawing/2010/main">
      <mc:Choice Requires="a14">
        <xdr:sp macro="" textlink="">
          <xdr:nvSpPr>
            <xdr:cNvPr id="34" name="Tekstfelt 23">
              <a:extLst>
                <a:ext uri="{FF2B5EF4-FFF2-40B4-BE49-F238E27FC236}">
                  <a16:creationId xmlns:a16="http://schemas.microsoft.com/office/drawing/2014/main" id="{FD730AFB-AA8B-46D5-B5C2-55EBE4D10CD4}"/>
                </a:ext>
              </a:extLst>
            </xdr:cNvPr>
            <xdr:cNvSpPr txBox="1"/>
          </xdr:nvSpPr>
          <xdr:spPr>
            <a:xfrm>
              <a:off x="1432560" y="266090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FD730AFB-AA8B-46D5-B5C2-55EBE4D10CD4}"/>
                </a:ext>
              </a:extLst>
            </xdr:cNvPr>
            <xdr:cNvSpPr txBox="1"/>
          </xdr:nvSpPr>
          <xdr:spPr>
            <a:xfrm>
              <a:off x="1432560" y="266090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𝑂𝑅=</a:t>
              </a:r>
              <a:endParaRPr lang="da-DK" sz="1100"/>
            </a:p>
          </xdr:txBody>
        </xdr:sp>
      </mc:Fallback>
    </mc:AlternateContent>
    <xdr:clientData/>
  </xdr:oneCellAnchor>
  <xdr:oneCellAnchor>
    <xdr:from>
      <xdr:col>6</xdr:col>
      <xdr:colOff>312420</xdr:colOff>
      <xdr:row>147</xdr:row>
      <xdr:rowOff>22860</xdr:rowOff>
    </xdr:from>
    <xdr:ext cx="483146" cy="184859"/>
    <mc:AlternateContent xmlns:mc="http://schemas.openxmlformats.org/markup-compatibility/2006" xmlns:a14="http://schemas.microsoft.com/office/drawing/2010/main">
      <mc:Choice Requires="a14">
        <xdr:sp macro="" textlink="">
          <xdr:nvSpPr>
            <xdr:cNvPr id="45" name="Tekstfelt 27">
              <a:extLst>
                <a:ext uri="{FF2B5EF4-FFF2-40B4-BE49-F238E27FC236}">
                  <a16:creationId xmlns:a16="http://schemas.microsoft.com/office/drawing/2014/main" id="{9A5B8DD9-11BC-40C6-8C0C-09240C5EC5A0}"/>
                </a:ext>
              </a:extLst>
            </xdr:cNvPr>
            <xdr:cNvSpPr txBox="1"/>
          </xdr:nvSpPr>
          <xdr:spPr>
            <a:xfrm>
              <a:off x="3657600" y="26807160"/>
              <a:ext cx="483146"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𝑜𝑑𝑑𝑠</m:t>
                        </m:r>
                      </m:e>
                    </m:acc>
                    <m:r>
                      <a:rPr lang="da-DK" sz="1100" b="0" i="1">
                        <a:latin typeface="Cambria Math" panose="02040503050406030204" pitchFamily="18" charset="0"/>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9A5B8DD9-11BC-40C6-8C0C-09240C5EC5A0}"/>
                </a:ext>
              </a:extLst>
            </xdr:cNvPr>
            <xdr:cNvSpPr txBox="1"/>
          </xdr:nvSpPr>
          <xdr:spPr>
            <a:xfrm>
              <a:off x="3657600" y="26807160"/>
              <a:ext cx="483146"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a:t>
              </a:r>
              <a:r>
                <a:rPr lang="da-DK" sz="1100" b="0" i="0">
                  <a:latin typeface="Cambria Math" panose="02040503050406030204" pitchFamily="18" charset="0"/>
                </a:rPr>
                <a:t>𝑜𝑑𝑑𝑠) ̂=</a:t>
              </a:r>
              <a:endParaRPr lang="da-DK" sz="1100"/>
            </a:p>
          </xdr:txBody>
        </xdr:sp>
      </mc:Fallback>
    </mc:AlternateContent>
    <xdr:clientData/>
  </xdr:oneCellAnchor>
  <xdr:oneCellAnchor>
    <xdr:from>
      <xdr:col>6</xdr:col>
      <xdr:colOff>220980</xdr:colOff>
      <xdr:row>149</xdr:row>
      <xdr:rowOff>15240</xdr:rowOff>
    </xdr:from>
    <xdr:ext cx="1244763" cy="184859"/>
    <mc:AlternateContent xmlns:mc="http://schemas.openxmlformats.org/markup-compatibility/2006" xmlns:a14="http://schemas.microsoft.com/office/drawing/2010/main">
      <mc:Choice Requires="a14">
        <xdr:sp macro="" textlink="">
          <xdr:nvSpPr>
            <xdr:cNvPr id="510" name="Tekstfelt 28">
              <a:extLst>
                <a:ext uri="{FF2B5EF4-FFF2-40B4-BE49-F238E27FC236}">
                  <a16:creationId xmlns:a16="http://schemas.microsoft.com/office/drawing/2014/main" id="{2759C551-99E0-4B9D-B7BF-20CE834BD0E1}"/>
                </a:ext>
              </a:extLst>
            </xdr:cNvPr>
            <xdr:cNvSpPr txBox="1"/>
          </xdr:nvSpPr>
          <xdr:spPr>
            <a:xfrm>
              <a:off x="3566160" y="27348180"/>
              <a:ext cx="1244763"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m:t>
                        </m:r>
                        <m:sSub>
                          <m:sSubPr>
                            <m:ctrlPr>
                              <a:rPr lang="da-DK" sz="1100" b="0" i="1">
                                <a:latin typeface="Cambria Math" panose="02040503050406030204" pitchFamily="18" charset="0"/>
                              </a:rPr>
                            </m:ctrlPr>
                          </m:sSubPr>
                          <m:e>
                            <m:r>
                              <a:rPr lang="da-DK" sz="1100" b="0" i="1">
                                <a:latin typeface="Cambria Math" panose="02040503050406030204" pitchFamily="18" charset="0"/>
                              </a:rPr>
                              <m:t>𝑠</m:t>
                            </m:r>
                          </m:e>
                          <m:sub>
                            <m:r>
                              <a:rPr lang="da-DK" sz="1100" b="0" i="1">
                                <a:latin typeface="Cambria Math" panose="02040503050406030204" pitchFamily="18" charset="0"/>
                              </a:rPr>
                              <m:t>1</m:t>
                            </m:r>
                          </m:sub>
                        </m:sSub>
                      </m:e>
                    </m:acc>
                    <m:r>
                      <a:rPr lang="da-DK" sz="1100" b="0" i="1">
                        <a:latin typeface="Cambria Math" panose="02040503050406030204" pitchFamily="18" charset="0"/>
                      </a:rPr>
                      <m:t>=</m:t>
                    </m:r>
                    <m:r>
                      <a:rPr lang="da-DK" sz="1100" b="0" i="1">
                        <a:latin typeface="Cambria Math" panose="02040503050406030204" pitchFamily="18" charset="0"/>
                      </a:rPr>
                      <m:t>𝑂𝑅</m:t>
                    </m:r>
                    <m:r>
                      <a:rPr lang="da-DK" sz="1100" b="0" i="1">
                        <a:latin typeface="Cambria Math" panose="02040503050406030204" pitchFamily="18" charset="0"/>
                        <a:ea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𝑜𝑑𝑑</m:t>
                        </m:r>
                        <m:sSub>
                          <m:sSubPr>
                            <m:ctrlPr>
                              <a:rPr lang="da-DK" sz="1100" b="0" i="1">
                                <a:latin typeface="Cambria Math" panose="02040503050406030204" pitchFamily="18" charset="0"/>
                              </a:rPr>
                            </m:ctrlPr>
                          </m:sSubPr>
                          <m:e>
                            <m:r>
                              <a:rPr lang="da-DK" sz="1100" b="0" i="1">
                                <a:latin typeface="Cambria Math" panose="02040503050406030204" pitchFamily="18" charset="0"/>
                              </a:rPr>
                              <m:t>𝑠</m:t>
                            </m:r>
                          </m:e>
                          <m:sub>
                            <m:r>
                              <a:rPr lang="da-DK" sz="1100" b="0" i="1">
                                <a:latin typeface="Cambria Math" panose="02040503050406030204" pitchFamily="18" charset="0"/>
                              </a:rPr>
                              <m:t>0</m:t>
                            </m:r>
                          </m:sub>
                        </m:sSub>
                      </m:e>
                    </m:acc>
                  </m:oMath>
                </m:oMathPara>
              </a14:m>
              <a:endParaRPr lang="da-DK" sz="1100"/>
            </a:p>
          </xdr:txBody>
        </xdr:sp>
      </mc:Choice>
      <mc:Fallback xmlns="">
        <xdr:sp macro="" textlink="">
          <xdr:nvSpPr>
            <xdr:cNvPr id="29" name="Tekstfelt 28">
              <a:extLst>
                <a:ext uri="{FF2B5EF4-FFF2-40B4-BE49-F238E27FC236}">
                  <a16:creationId xmlns:a16="http://schemas.microsoft.com/office/drawing/2014/main" id="{2759C551-99E0-4B9D-B7BF-20CE834BD0E1}"/>
                </a:ext>
              </a:extLst>
            </xdr:cNvPr>
            <xdr:cNvSpPr txBox="1"/>
          </xdr:nvSpPr>
          <xdr:spPr>
            <a:xfrm>
              <a:off x="3566160" y="27348180"/>
              <a:ext cx="1244763"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a:t>
              </a:r>
              <a:r>
                <a:rPr lang="da-DK" sz="1100" b="0" i="0">
                  <a:latin typeface="Cambria Math" panose="02040503050406030204" pitchFamily="18" charset="0"/>
                </a:rPr>
                <a:t>𝑜𝑑𝑑𝑠_1 ) ̂=𝑂𝑅</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(𝑜𝑑𝑑𝑠_0 ) ̂</a:t>
              </a:r>
              <a:endParaRPr lang="da-DK" sz="1100"/>
            </a:p>
          </xdr:txBody>
        </xdr:sp>
      </mc:Fallback>
    </mc:AlternateContent>
    <xdr:clientData/>
  </xdr:oneCellAnchor>
  <xdr:oneCellAnchor>
    <xdr:from>
      <xdr:col>6</xdr:col>
      <xdr:colOff>464820</xdr:colOff>
      <xdr:row>151</xdr:row>
      <xdr:rowOff>60960</xdr:rowOff>
    </xdr:from>
    <xdr:ext cx="952825" cy="349326"/>
    <mc:AlternateContent xmlns:mc="http://schemas.openxmlformats.org/markup-compatibility/2006" xmlns:a14="http://schemas.microsoft.com/office/drawing/2010/main">
      <mc:Choice Requires="a14">
        <xdr:sp macro="" textlink="">
          <xdr:nvSpPr>
            <xdr:cNvPr id="511" name="Tekstfelt 29">
              <a:extLst>
                <a:ext uri="{FF2B5EF4-FFF2-40B4-BE49-F238E27FC236}">
                  <a16:creationId xmlns:a16="http://schemas.microsoft.com/office/drawing/2014/main" id="{29A0B1DD-BB99-42D9-930E-8D35D025BF92}"/>
                </a:ext>
              </a:extLst>
            </xdr:cNvPr>
            <xdr:cNvSpPr txBox="1"/>
          </xdr:nvSpPr>
          <xdr:spPr>
            <a:xfrm>
              <a:off x="3810000" y="27759660"/>
              <a:ext cx="952825" cy="349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𝑜𝑑𝑑</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0</m:t>
                            </m:r>
                          </m:sub>
                        </m:sSub>
                      </m:e>
                    </m:acc>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𝑜𝑑𝑑</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1</m:t>
                                </m:r>
                              </m:sub>
                            </m:sSub>
                          </m:e>
                        </m:acc>
                      </m:num>
                      <m:den>
                        <m:r>
                          <a:rPr lang="da-DK" sz="1100" b="0" i="1">
                            <a:solidFill>
                              <a:schemeClr val="tx1"/>
                            </a:solidFill>
                            <a:effectLst/>
                            <a:latin typeface="Cambria Math" panose="02040503050406030204" pitchFamily="18" charset="0"/>
                            <a:ea typeface="+mn-ea"/>
                            <a:cs typeface="+mn-cs"/>
                          </a:rPr>
                          <m:t>𝑂𝑅</m:t>
                        </m:r>
                      </m:den>
                    </m:f>
                  </m:oMath>
                </m:oMathPara>
              </a14:m>
              <a:endParaRPr lang="da-DK">
                <a:effectLst/>
              </a:endParaRPr>
            </a:p>
          </xdr:txBody>
        </xdr:sp>
      </mc:Choice>
      <mc:Fallback xmlns="">
        <xdr:sp macro="" textlink="">
          <xdr:nvSpPr>
            <xdr:cNvPr id="30" name="Tekstfelt 29">
              <a:extLst>
                <a:ext uri="{FF2B5EF4-FFF2-40B4-BE49-F238E27FC236}">
                  <a16:creationId xmlns:a16="http://schemas.microsoft.com/office/drawing/2014/main" id="{29A0B1DD-BB99-42D9-930E-8D35D025BF92}"/>
                </a:ext>
              </a:extLst>
            </xdr:cNvPr>
            <xdr:cNvSpPr txBox="1"/>
          </xdr:nvSpPr>
          <xdr:spPr>
            <a:xfrm>
              <a:off x="3810000" y="27759660"/>
              <a:ext cx="952825" cy="349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𝑜𝑑𝑑𝑠_</a:t>
              </a:r>
              <a:r>
                <a:rPr lang="da-DK" sz="1100" b="0" i="0">
                  <a:solidFill>
                    <a:schemeClr val="tx1"/>
                  </a:solidFill>
                  <a:effectLst/>
                  <a:latin typeface="Cambria Math" panose="02040503050406030204" pitchFamily="18" charset="0"/>
                  <a:ea typeface="+mn-ea"/>
                  <a:cs typeface="+mn-cs"/>
                </a:rPr>
                <a:t>0</a:t>
              </a:r>
              <a:r>
                <a:rPr lang="da-DK" sz="1100" b="0" i="0">
                  <a:solidFill>
                    <a:schemeClr val="tx1"/>
                  </a:solidFill>
                  <a:effectLst/>
                  <a:latin typeface="+mn-lt"/>
                  <a:ea typeface="+mn-ea"/>
                  <a:cs typeface="+mn-cs"/>
                </a:rPr>
                <a:t> ) ̂=(𝑜𝑑𝑑𝑠_</a:t>
              </a:r>
              <a:r>
                <a:rPr lang="da-DK" sz="1100" b="0" i="0">
                  <a:solidFill>
                    <a:schemeClr val="tx1"/>
                  </a:solidFill>
                  <a:effectLst/>
                  <a:latin typeface="Cambria Math" panose="02040503050406030204" pitchFamily="18" charset="0"/>
                  <a:ea typeface="+mn-ea"/>
                  <a:cs typeface="+mn-cs"/>
                </a:rPr>
                <a:t>1</a:t>
              </a:r>
              <a:r>
                <a:rPr lang="da-DK" sz="1100" b="0" i="0">
                  <a:solidFill>
                    <a:schemeClr val="tx1"/>
                  </a:solidFill>
                  <a:effectLst/>
                  <a:latin typeface="+mn-lt"/>
                  <a:ea typeface="+mn-ea"/>
                  <a:cs typeface="+mn-cs"/>
                </a:rPr>
                <a:t> ) ̂</a:t>
              </a:r>
              <a:r>
                <a:rPr lang="da-DK" sz="1100" b="0" i="0">
                  <a:solidFill>
                    <a:schemeClr val="tx1"/>
                  </a:solidFill>
                  <a:effectLst/>
                  <a:latin typeface="Cambria Math" panose="02040503050406030204" pitchFamily="18" charset="0"/>
                  <a:ea typeface="+mn-ea"/>
                  <a:cs typeface="+mn-cs"/>
                </a:rPr>
                <a:t>/𝑂𝑅</a:t>
              </a:r>
              <a:endParaRPr lang="da-DK">
                <a:effectLst/>
              </a:endParaRPr>
            </a:p>
          </xdr:txBody>
        </xdr:sp>
      </mc:Fallback>
    </mc:AlternateContent>
    <xdr:clientData/>
  </xdr:oneCellAnchor>
</xdr:wsDr>
</file>

<file path=xl/drawings/drawing13.xml><?xml version="1.0" encoding="utf-8"?>
<xdr:wsDr xmlns:xdr="http://schemas.openxmlformats.org/drawingml/2006/spreadsheetDrawing" xmlns:a="http://schemas.openxmlformats.org/drawingml/2006/main">
  <xdr:twoCellAnchor editAs="oneCell">
    <xdr:from>
      <xdr:col>2</xdr:col>
      <xdr:colOff>1</xdr:colOff>
      <xdr:row>4</xdr:row>
      <xdr:rowOff>0</xdr:rowOff>
    </xdr:from>
    <xdr:to>
      <xdr:col>14</xdr:col>
      <xdr:colOff>607007</xdr:colOff>
      <xdr:row>44</xdr:row>
      <xdr:rowOff>63500</xdr:rowOff>
    </xdr:to>
    <xdr:pic>
      <xdr:nvPicPr>
        <xdr:cNvPr id="2" name="Billede 1">
          <a:extLst>
            <a:ext uri="{FF2B5EF4-FFF2-40B4-BE49-F238E27FC236}">
              <a16:creationId xmlns:a16="http://schemas.microsoft.com/office/drawing/2014/main" id="{BEA22EDB-27FF-4F6F-9675-4E02EF354948}"/>
            </a:ext>
          </a:extLst>
        </xdr:cNvPr>
        <xdr:cNvPicPr>
          <a:picLocks noChangeAspect="1"/>
        </xdr:cNvPicPr>
      </xdr:nvPicPr>
      <xdr:blipFill>
        <a:blip xmlns:r="http://schemas.openxmlformats.org/officeDocument/2006/relationships" r:embed="rId1"/>
        <a:stretch>
          <a:fillRect/>
        </a:stretch>
      </xdr:blipFill>
      <xdr:spPr>
        <a:xfrm>
          <a:off x="609601" y="736600"/>
          <a:ext cx="7922206" cy="7429500"/>
        </a:xfrm>
        <a:prstGeom prst="rect">
          <a:avLst/>
        </a:prstGeom>
      </xdr:spPr>
    </xdr:pic>
    <xdr:clientData/>
  </xdr:twoCellAnchor>
  <xdr:twoCellAnchor editAs="oneCell">
    <xdr:from>
      <xdr:col>1</xdr:col>
      <xdr:colOff>596900</xdr:colOff>
      <xdr:row>44</xdr:row>
      <xdr:rowOff>120651</xdr:rowOff>
    </xdr:from>
    <xdr:to>
      <xdr:col>15</xdr:col>
      <xdr:colOff>4203</xdr:colOff>
      <xdr:row>79</xdr:row>
      <xdr:rowOff>120651</xdr:rowOff>
    </xdr:to>
    <xdr:pic>
      <xdr:nvPicPr>
        <xdr:cNvPr id="3" name="Billede 2">
          <a:extLst>
            <a:ext uri="{FF2B5EF4-FFF2-40B4-BE49-F238E27FC236}">
              <a16:creationId xmlns:a16="http://schemas.microsoft.com/office/drawing/2014/main" id="{E027911B-418E-448C-9E5F-44568ED3E0D6}"/>
            </a:ext>
          </a:extLst>
        </xdr:cNvPr>
        <xdr:cNvPicPr>
          <a:picLocks noChangeAspect="1"/>
        </xdr:cNvPicPr>
      </xdr:nvPicPr>
      <xdr:blipFill>
        <a:blip xmlns:r="http://schemas.openxmlformats.org/officeDocument/2006/relationships" r:embed="rId2"/>
        <a:stretch>
          <a:fillRect/>
        </a:stretch>
      </xdr:blipFill>
      <xdr:spPr>
        <a:xfrm>
          <a:off x="596900" y="8223251"/>
          <a:ext cx="7941703" cy="6445250"/>
        </a:xfrm>
        <a:prstGeom prst="rect">
          <a:avLst/>
        </a:prstGeom>
      </xdr:spPr>
    </xdr:pic>
    <xdr:clientData/>
  </xdr:twoCellAnchor>
  <xdr:twoCellAnchor editAs="oneCell">
    <xdr:from>
      <xdr:col>1</xdr:col>
      <xdr:colOff>596901</xdr:colOff>
      <xdr:row>79</xdr:row>
      <xdr:rowOff>120650</xdr:rowOff>
    </xdr:from>
    <xdr:to>
      <xdr:col>15</xdr:col>
      <xdr:colOff>25401</xdr:colOff>
      <xdr:row>91</xdr:row>
      <xdr:rowOff>77803</xdr:rowOff>
    </xdr:to>
    <xdr:pic>
      <xdr:nvPicPr>
        <xdr:cNvPr id="4" name="Billede 3">
          <a:extLst>
            <a:ext uri="{FF2B5EF4-FFF2-40B4-BE49-F238E27FC236}">
              <a16:creationId xmlns:a16="http://schemas.microsoft.com/office/drawing/2014/main" id="{F4B3BB85-9C5D-4888-820F-722AC8FC7D79}"/>
            </a:ext>
          </a:extLst>
        </xdr:cNvPr>
        <xdr:cNvPicPr>
          <a:picLocks noChangeAspect="1"/>
        </xdr:cNvPicPr>
      </xdr:nvPicPr>
      <xdr:blipFill>
        <a:blip xmlns:r="http://schemas.openxmlformats.org/officeDocument/2006/relationships" r:embed="rId3"/>
        <a:stretch>
          <a:fillRect/>
        </a:stretch>
      </xdr:blipFill>
      <xdr:spPr>
        <a:xfrm>
          <a:off x="596901" y="14668500"/>
          <a:ext cx="7962900" cy="2166953"/>
        </a:xfrm>
        <a:prstGeom prst="rect">
          <a:avLst/>
        </a:prstGeom>
      </xdr:spPr>
    </xdr:pic>
    <xdr:clientData/>
  </xdr:twoCellAnchor>
  <xdr:twoCellAnchor editAs="oneCell">
    <xdr:from>
      <xdr:col>2</xdr:col>
      <xdr:colOff>44450</xdr:colOff>
      <xdr:row>91</xdr:row>
      <xdr:rowOff>133351</xdr:rowOff>
    </xdr:from>
    <xdr:to>
      <xdr:col>15</xdr:col>
      <xdr:colOff>1174</xdr:colOff>
      <xdr:row>109</xdr:row>
      <xdr:rowOff>63223</xdr:rowOff>
    </xdr:to>
    <xdr:pic>
      <xdr:nvPicPr>
        <xdr:cNvPr id="5" name="Billede 4">
          <a:extLst>
            <a:ext uri="{FF2B5EF4-FFF2-40B4-BE49-F238E27FC236}">
              <a16:creationId xmlns:a16="http://schemas.microsoft.com/office/drawing/2014/main" id="{2BC0E7EA-90FA-49B3-A555-F8C3F390AA00}"/>
            </a:ext>
          </a:extLst>
        </xdr:cNvPr>
        <xdr:cNvPicPr>
          <a:picLocks noChangeAspect="1"/>
        </xdr:cNvPicPr>
      </xdr:nvPicPr>
      <xdr:blipFill>
        <a:blip xmlns:r="http://schemas.openxmlformats.org/officeDocument/2006/relationships" r:embed="rId4"/>
        <a:stretch>
          <a:fillRect/>
        </a:stretch>
      </xdr:blipFill>
      <xdr:spPr>
        <a:xfrm>
          <a:off x="654050" y="16891001"/>
          <a:ext cx="7881524" cy="3244572"/>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0</xdr:colOff>
      <xdr:row>15</xdr:row>
      <xdr:rowOff>0</xdr:rowOff>
    </xdr:from>
    <xdr:to>
      <xdr:col>11</xdr:col>
      <xdr:colOff>247650</xdr:colOff>
      <xdr:row>49</xdr:row>
      <xdr:rowOff>152400</xdr:rowOff>
    </xdr:to>
    <xdr:pic>
      <xdr:nvPicPr>
        <xdr:cNvPr id="2" name="Billede 1" descr="https://lh5.googleusercontent.com/WDERsuBOKuU43iLazU8p8bA_x_R4MMp8rOm14ka7ZwYb_CLe1G2378uiZZseVdQ9fx51W3QyEl4Ey6fchEi8OBkjyWhnmv93tqfLvOVSl44U2274ZJGe0nKN01GRAOcvDvXAdSeP">
          <a:extLst>
            <a:ext uri="{FF2B5EF4-FFF2-40B4-BE49-F238E27FC236}">
              <a16:creationId xmlns:a16="http://schemas.microsoft.com/office/drawing/2014/main" id="{75498544-AA76-499D-8E5E-3B57A7D6669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444750"/>
          <a:ext cx="5734050" cy="6438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127</xdr:row>
      <xdr:rowOff>0</xdr:rowOff>
    </xdr:from>
    <xdr:to>
      <xdr:col>11</xdr:col>
      <xdr:colOff>247650</xdr:colOff>
      <xdr:row>171</xdr:row>
      <xdr:rowOff>82550</xdr:rowOff>
    </xdr:to>
    <xdr:pic>
      <xdr:nvPicPr>
        <xdr:cNvPr id="3" name="Billede 2" descr="https://lh5.googleusercontent.com/-uSxzYDT54bCO8cMMCMQHmEj8J5yNAlVMQjyukPCkUV4Nrno_XiRRj1VXguOgVufKNg_gK3E1OZipR-dcZIkGenEC22ScrcWaTE9F69MK5_Er5Mw7LMQNQ-cFmEqf47_bxm_T6-g">
          <a:extLst>
            <a:ext uri="{FF2B5EF4-FFF2-40B4-BE49-F238E27FC236}">
              <a16:creationId xmlns:a16="http://schemas.microsoft.com/office/drawing/2014/main" id="{4F937762-8D53-4ED8-8F3A-1B0D8D6116C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09600" y="9626600"/>
          <a:ext cx="5734050" cy="8185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175</xdr:row>
      <xdr:rowOff>0</xdr:rowOff>
    </xdr:from>
    <xdr:to>
      <xdr:col>11</xdr:col>
      <xdr:colOff>247650</xdr:colOff>
      <xdr:row>213</xdr:row>
      <xdr:rowOff>50800</xdr:rowOff>
    </xdr:to>
    <xdr:pic>
      <xdr:nvPicPr>
        <xdr:cNvPr id="4" name="Billede 3" descr="https://lh5.googleusercontent.com/g7qosH6XK3VEe3odkJkkrere0kVlF7aM69p16TXXNyfuV-BNHBpChy2N9-RFb-zCJ8i4qaDczei3_njGMBso_D55XULKo__13qsD5NGIVHqMBpH0Ezx9COOi-TAYu-i5K7RfMm4d">
          <a:extLst>
            <a:ext uri="{FF2B5EF4-FFF2-40B4-BE49-F238E27FC236}">
              <a16:creationId xmlns:a16="http://schemas.microsoft.com/office/drawing/2014/main" id="{C1E588EF-9545-4097-9DD9-E40D924B8AC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09600" y="18465800"/>
          <a:ext cx="5734050" cy="7048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217</xdr:row>
      <xdr:rowOff>0</xdr:rowOff>
    </xdr:from>
    <xdr:to>
      <xdr:col>11</xdr:col>
      <xdr:colOff>247650</xdr:colOff>
      <xdr:row>256</xdr:row>
      <xdr:rowOff>133350</xdr:rowOff>
    </xdr:to>
    <xdr:pic>
      <xdr:nvPicPr>
        <xdr:cNvPr id="5" name="Billede 4" descr="https://lh4.googleusercontent.com/xE7fJrAC2o6r286ZG_MWmHMsCtVq4HCfXyAKKsRx-Yoz8gyy9mm34xd5rLZzHIv2BByf44KUSb5ERsHUcLzWt0vgncfFYR3R0rWWcQqnbQMiBAVMLjLNipewz5mG6CnpDETebx1u">
          <a:extLst>
            <a:ext uri="{FF2B5EF4-FFF2-40B4-BE49-F238E27FC236}">
              <a16:creationId xmlns:a16="http://schemas.microsoft.com/office/drawing/2014/main" id="{6F87070A-D940-4B60-B4C0-108DBF7C33C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26200100"/>
          <a:ext cx="5734050" cy="731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257</xdr:row>
      <xdr:rowOff>0</xdr:rowOff>
    </xdr:from>
    <xdr:to>
      <xdr:col>11</xdr:col>
      <xdr:colOff>247650</xdr:colOff>
      <xdr:row>291</xdr:row>
      <xdr:rowOff>63500</xdr:rowOff>
    </xdr:to>
    <xdr:pic>
      <xdr:nvPicPr>
        <xdr:cNvPr id="6" name="Billede 5" descr="https://lh6.googleusercontent.com/3Cv3bqf16xBssO7wJqocb68FSVRspRTAu2yA-Y9UjbcgmMgEgMHBbj23UPIyuEMNrNYVikib1XWdf9vF6i3cXYNUqf8uQU6WG7LW5Lhq6A_BCf6i4Mqu8a19TFV25VOWUud989Qv">
          <a:extLst>
            <a:ext uri="{FF2B5EF4-FFF2-40B4-BE49-F238E27FC236}">
              <a16:creationId xmlns:a16="http://schemas.microsoft.com/office/drawing/2014/main" id="{347262AA-D297-44BC-A94F-80F384E640B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09600" y="33566100"/>
          <a:ext cx="5734050" cy="6324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292</xdr:row>
      <xdr:rowOff>0</xdr:rowOff>
    </xdr:from>
    <xdr:to>
      <xdr:col>11</xdr:col>
      <xdr:colOff>247650</xdr:colOff>
      <xdr:row>331</xdr:row>
      <xdr:rowOff>127000</xdr:rowOff>
    </xdr:to>
    <xdr:pic>
      <xdr:nvPicPr>
        <xdr:cNvPr id="7" name="Billede 6" descr="https://lh6.googleusercontent.com/lZCqfxN9cj9Rwkfgdawd7u5PuTegSqOHNvWtbBYWd37JtghhXFKmHwgeh0pc1m5tKdXx6GV9xdmAl5TrgND_eCQuSjxlLl21pcGN_C75M9v9YDu0nidkivdukYwXhzYHvtCUKaXI">
          <a:extLst>
            <a:ext uri="{FF2B5EF4-FFF2-40B4-BE49-F238E27FC236}">
              <a16:creationId xmlns:a16="http://schemas.microsoft.com/office/drawing/2014/main" id="{2E24CE19-2B0C-4B4D-A49A-BFB5E575400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09600" y="40011350"/>
          <a:ext cx="5734050" cy="7308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332</xdr:row>
      <xdr:rowOff>0</xdr:rowOff>
    </xdr:from>
    <xdr:to>
      <xdr:col>11</xdr:col>
      <xdr:colOff>247650</xdr:colOff>
      <xdr:row>371</xdr:row>
      <xdr:rowOff>95250</xdr:rowOff>
    </xdr:to>
    <xdr:pic>
      <xdr:nvPicPr>
        <xdr:cNvPr id="8" name="Billede 7" descr="https://lh4.googleusercontent.com/CrwP4SE9imPgWbFoWRANVmmMKqaCRTfyXBWOLC0bJD4ngX6sqnxIYWIYs6dIPSMuyH3oso8Tx9yVWZYcCI9bvvBMZRbSRJ98n2ARNxhwYgWaCQybqjJWnSEu3arSvL6kROu1kIkX">
          <a:extLst>
            <a:ext uri="{FF2B5EF4-FFF2-40B4-BE49-F238E27FC236}">
              <a16:creationId xmlns:a16="http://schemas.microsoft.com/office/drawing/2014/main" id="{154748CB-21CD-4FD5-AACD-AA8BE9E64DB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47377350"/>
          <a:ext cx="5734050" cy="7277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372</xdr:row>
      <xdr:rowOff>0</xdr:rowOff>
    </xdr:from>
    <xdr:to>
      <xdr:col>11</xdr:col>
      <xdr:colOff>247650</xdr:colOff>
      <xdr:row>375</xdr:row>
      <xdr:rowOff>50800</xdr:rowOff>
    </xdr:to>
    <xdr:pic>
      <xdr:nvPicPr>
        <xdr:cNvPr id="9" name="Billede 8" descr="https://lh6.googleusercontent.com/gQ3ZINSHxpVb3p-wlIpW5liTCGjzbsJdgP_KWfPllljXbehVkpOakd5MiVNnrUFvJAYNOxUG3BaGw6Z92WPFZZp_7i-SYd0voxGJg3RuNP5tRfNmun8f-zSXdnjcqqzQ4Gxozw41">
          <a:extLst>
            <a:ext uri="{FF2B5EF4-FFF2-40B4-BE49-F238E27FC236}">
              <a16:creationId xmlns:a16="http://schemas.microsoft.com/office/drawing/2014/main" id="{A1472DAD-1412-4968-92E4-194EDFE422A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09600" y="54743350"/>
          <a:ext cx="573405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379</xdr:row>
      <xdr:rowOff>0</xdr:rowOff>
    </xdr:from>
    <xdr:to>
      <xdr:col>11</xdr:col>
      <xdr:colOff>247650</xdr:colOff>
      <xdr:row>417</xdr:row>
      <xdr:rowOff>63500</xdr:rowOff>
    </xdr:to>
    <xdr:pic>
      <xdr:nvPicPr>
        <xdr:cNvPr id="10" name="Billede 9" descr="https://lh3.googleusercontent.com/aL6ZonAO-MC-BMT35uA5O0t7iE4OtdIkmmHCnfbDU0NzBqXMrMamidmFo9-PsPXKdKI033IwoLYRvAbZa7jv7y4xBMs2MSwx6qsngJA376ps8Yw1XS6e8csbuO23GacxZJHcvNzP">
          <a:extLst>
            <a:ext uri="{FF2B5EF4-FFF2-40B4-BE49-F238E27FC236}">
              <a16:creationId xmlns:a16="http://schemas.microsoft.com/office/drawing/2014/main" id="{F530F87D-7711-46B4-AB8C-3DFC7DE442FC}"/>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09600" y="56032400"/>
          <a:ext cx="5734050" cy="706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418</xdr:row>
      <xdr:rowOff>0</xdr:rowOff>
    </xdr:from>
    <xdr:to>
      <xdr:col>11</xdr:col>
      <xdr:colOff>247650</xdr:colOff>
      <xdr:row>455</xdr:row>
      <xdr:rowOff>88900</xdr:rowOff>
    </xdr:to>
    <xdr:pic>
      <xdr:nvPicPr>
        <xdr:cNvPr id="11" name="Billede 10" descr="https://lh4.googleusercontent.com/_PGflotb68PTSyX8F4J1v4TULxhClVyOYyNAF7vyoZe7dJ6oOmvsXaYuQYlLwoMStUli2vk2OwSkyt0xPeVl5q9mZx-hxOEv5FOQacMsYgyfy3JQtKMIbaixvBWAcPomGeWKR-2R">
          <a:extLst>
            <a:ext uri="{FF2B5EF4-FFF2-40B4-BE49-F238E27FC236}">
              <a16:creationId xmlns:a16="http://schemas.microsoft.com/office/drawing/2014/main" id="{DA443C9C-E59F-40F3-8F2A-C943D8F2F58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63214250"/>
          <a:ext cx="5734050" cy="7270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571500</xdr:colOff>
      <xdr:row>456</xdr:row>
      <xdr:rowOff>0</xdr:rowOff>
    </xdr:from>
    <xdr:to>
      <xdr:col>11</xdr:col>
      <xdr:colOff>209550</xdr:colOff>
      <xdr:row>494</xdr:row>
      <xdr:rowOff>63500</xdr:rowOff>
    </xdr:to>
    <xdr:pic>
      <xdr:nvPicPr>
        <xdr:cNvPr id="12" name="Billede 11" descr="https://lh6.googleusercontent.com/kz34Tg3Omll--BJGqRGMGZfWBV-5YOAkK0t-fEWlbRBoO9qn9qeBDheA01cvMOlLvnxZ8T2zxAJw1iqyRMX4dNtt1njmAoYBZqfhQkXlXwi8TaNFjx6RhA6FBsky96z6DqXIzUlz">
          <a:extLst>
            <a:ext uri="{FF2B5EF4-FFF2-40B4-BE49-F238E27FC236}">
              <a16:creationId xmlns:a16="http://schemas.microsoft.com/office/drawing/2014/main" id="{AA14F6BF-9497-41AE-8735-E55D80C27532}"/>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1100" y="70866000"/>
          <a:ext cx="5734050" cy="7429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546100</xdr:colOff>
      <xdr:row>496</xdr:row>
      <xdr:rowOff>120650</xdr:rowOff>
    </xdr:from>
    <xdr:to>
      <xdr:col>11</xdr:col>
      <xdr:colOff>184150</xdr:colOff>
      <xdr:row>510</xdr:row>
      <xdr:rowOff>177800</xdr:rowOff>
    </xdr:to>
    <xdr:pic>
      <xdr:nvPicPr>
        <xdr:cNvPr id="13" name="Billede 12" descr="https://lh5.googleusercontent.com/6wJjFa5LLuv_ZCxd178HrtgX28vm3MjP01UGJwQbTDQzgquYkcOhYate2EZD1QLm7yjTJJ67n7-0iuKgos0FRhF11kLNUc0TzO5lCLl-ueS6WyZ8nylcMkelgoGi3GTMMKeZVxRR">
          <a:extLst>
            <a:ext uri="{FF2B5EF4-FFF2-40B4-BE49-F238E27FC236}">
              <a16:creationId xmlns:a16="http://schemas.microsoft.com/office/drawing/2014/main" id="{8FA40C2F-7240-4454-ABE9-240060D8E43C}"/>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155700" y="78720950"/>
          <a:ext cx="5734050" cy="3003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266700</xdr:colOff>
      <xdr:row>130</xdr:row>
      <xdr:rowOff>142875</xdr:rowOff>
    </xdr:from>
    <xdr:to>
      <xdr:col>7</xdr:col>
      <xdr:colOff>85725</xdr:colOff>
      <xdr:row>169</xdr:row>
      <xdr:rowOff>171450</xdr:rowOff>
    </xdr:to>
    <xdr:sp macro="" textlink="">
      <xdr:nvSpPr>
        <xdr:cNvPr id="14" name="Rektangel 13">
          <a:extLst>
            <a:ext uri="{FF2B5EF4-FFF2-40B4-BE49-F238E27FC236}">
              <a16:creationId xmlns:a16="http://schemas.microsoft.com/office/drawing/2014/main" id="{BCA77121-DE56-4F2B-8E21-910AE6A94115}"/>
            </a:ext>
          </a:extLst>
        </xdr:cNvPr>
        <xdr:cNvSpPr/>
      </xdr:nvSpPr>
      <xdr:spPr>
        <a:xfrm>
          <a:off x="3314700" y="10267950"/>
          <a:ext cx="428625" cy="70866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twoCellAnchor editAs="oneCell">
    <xdr:from>
      <xdr:col>2</xdr:col>
      <xdr:colOff>137160</xdr:colOff>
      <xdr:row>52</xdr:row>
      <xdr:rowOff>30108</xdr:rowOff>
    </xdr:from>
    <xdr:to>
      <xdr:col>10</xdr:col>
      <xdr:colOff>464820</xdr:colOff>
      <xdr:row>88</xdr:row>
      <xdr:rowOff>145216</xdr:rowOff>
    </xdr:to>
    <xdr:pic>
      <xdr:nvPicPr>
        <xdr:cNvPr id="17" name="Billede 16">
          <a:extLst>
            <a:ext uri="{FF2B5EF4-FFF2-40B4-BE49-F238E27FC236}">
              <a16:creationId xmlns:a16="http://schemas.microsoft.com/office/drawing/2014/main" id="{BC67F535-1D9A-4A60-9EF9-90A17192BDC5}"/>
            </a:ext>
          </a:extLst>
        </xdr:cNvPr>
        <xdr:cNvPicPr>
          <a:picLocks noChangeAspect="1"/>
        </xdr:cNvPicPr>
      </xdr:nvPicPr>
      <xdr:blipFill>
        <a:blip xmlns:r="http://schemas.openxmlformats.org/officeDocument/2006/relationships" r:embed="rId13"/>
        <a:stretch>
          <a:fillRect/>
        </a:stretch>
      </xdr:blipFill>
      <xdr:spPr>
        <a:xfrm>
          <a:off x="2522220" y="9494148"/>
          <a:ext cx="5082540" cy="6698788"/>
        </a:xfrm>
        <a:prstGeom prst="rect">
          <a:avLst/>
        </a:prstGeom>
      </xdr:spPr>
    </xdr:pic>
    <xdr:clientData/>
  </xdr:twoCellAnchor>
  <xdr:twoCellAnchor editAs="oneCell">
    <xdr:from>
      <xdr:col>2</xdr:col>
      <xdr:colOff>0</xdr:colOff>
      <xdr:row>91</xdr:row>
      <xdr:rowOff>0</xdr:rowOff>
    </xdr:from>
    <xdr:to>
      <xdr:col>11</xdr:col>
      <xdr:colOff>426720</xdr:colOff>
      <xdr:row>123</xdr:row>
      <xdr:rowOff>144780</xdr:rowOff>
    </xdr:to>
    <xdr:pic>
      <xdr:nvPicPr>
        <xdr:cNvPr id="18" name="Billede 17">
          <a:extLst>
            <a:ext uri="{FF2B5EF4-FFF2-40B4-BE49-F238E27FC236}">
              <a16:creationId xmlns:a16="http://schemas.microsoft.com/office/drawing/2014/main" id="{699840C9-CC7E-4F5E-8A95-0E263FA186FF}"/>
            </a:ext>
          </a:extLst>
        </xdr:cNvPr>
        <xdr:cNvPicPr/>
      </xdr:nvPicPr>
      <xdr:blipFill>
        <a:blip xmlns:r="http://schemas.openxmlformats.org/officeDocument/2006/relationships" r:embed="rId14"/>
        <a:stretch>
          <a:fillRect/>
        </a:stretch>
      </xdr:blipFill>
      <xdr:spPr>
        <a:xfrm>
          <a:off x="2385060" y="16596360"/>
          <a:ext cx="5775960" cy="599694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10</xdr:col>
      <xdr:colOff>1196975</xdr:colOff>
      <xdr:row>17</xdr:row>
      <xdr:rowOff>127000</xdr:rowOff>
    </xdr:from>
    <xdr:ext cx="65" cy="172227"/>
    <xdr:sp macro="" textlink="">
      <xdr:nvSpPr>
        <xdr:cNvPr id="9" name="Tekstfelt 8">
          <a:extLst>
            <a:ext uri="{FF2B5EF4-FFF2-40B4-BE49-F238E27FC236}">
              <a16:creationId xmlns:a16="http://schemas.microsoft.com/office/drawing/2014/main" id="{A1C8F07E-E648-4F7C-8EB3-EDCCD534FD42}"/>
            </a:ext>
          </a:extLst>
        </xdr:cNvPr>
        <xdr:cNvSpPr txBox="1"/>
      </xdr:nvSpPr>
      <xdr:spPr>
        <a:xfrm>
          <a:off x="10175875" y="33083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10</xdr:col>
      <xdr:colOff>4041775</xdr:colOff>
      <xdr:row>33</xdr:row>
      <xdr:rowOff>50800</xdr:rowOff>
    </xdr:from>
    <xdr:ext cx="65" cy="172227"/>
    <xdr:sp macro="" textlink="">
      <xdr:nvSpPr>
        <xdr:cNvPr id="11" name="Tekstfelt 10">
          <a:extLst>
            <a:ext uri="{FF2B5EF4-FFF2-40B4-BE49-F238E27FC236}">
              <a16:creationId xmlns:a16="http://schemas.microsoft.com/office/drawing/2014/main" id="{632EF6E2-C4AE-4F5F-9EF4-43519F5433C3}"/>
            </a:ext>
          </a:extLst>
        </xdr:cNvPr>
        <xdr:cNvSpPr txBox="1"/>
      </xdr:nvSpPr>
      <xdr:spPr>
        <a:xfrm>
          <a:off x="14849475" y="626110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9</xdr:col>
      <xdr:colOff>238125</xdr:colOff>
      <xdr:row>27</xdr:row>
      <xdr:rowOff>19050</xdr:rowOff>
    </xdr:from>
    <xdr:ext cx="65" cy="172227"/>
    <xdr:sp macro="" textlink="">
      <xdr:nvSpPr>
        <xdr:cNvPr id="19" name="Tekstfelt 18">
          <a:extLst>
            <a:ext uri="{FF2B5EF4-FFF2-40B4-BE49-F238E27FC236}">
              <a16:creationId xmlns:a16="http://schemas.microsoft.com/office/drawing/2014/main" id="{02A1612A-1D9A-4A76-BC94-51E1A6823D6C}"/>
            </a:ext>
          </a:extLst>
        </xdr:cNvPr>
        <xdr:cNvSpPr txBox="1"/>
      </xdr:nvSpPr>
      <xdr:spPr>
        <a:xfrm>
          <a:off x="8607425" y="48577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10</xdr:col>
      <xdr:colOff>1006475</xdr:colOff>
      <xdr:row>17</xdr:row>
      <xdr:rowOff>44450</xdr:rowOff>
    </xdr:from>
    <xdr:ext cx="1212255" cy="344325"/>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4B4E53C4-134A-4E71-A090-5A424CBB415F}"/>
                </a:ext>
              </a:extLst>
            </xdr:cNvPr>
            <xdr:cNvSpPr txBox="1"/>
          </xdr:nvSpPr>
          <xdr:spPr>
            <a:xfrm>
              <a:off x="9159875" y="3409950"/>
              <a:ext cx="1212255" cy="344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𝑆</m:t>
                        </m:r>
                      </m:e>
                      <m:sup>
                        <m:r>
                          <a:rPr lang="da-DK" sz="1100" b="0" i="1">
                            <a:latin typeface="Cambria Math" panose="02040503050406030204" pitchFamily="18" charset="0"/>
                          </a:rPr>
                          <m:t>2</m:t>
                        </m:r>
                      </m:sup>
                    </m:sSup>
                    <m:r>
                      <a:rPr lang="da-DK" sz="1100" b="0" i="1">
                        <a:latin typeface="Cambria Math" panose="02040503050406030204" pitchFamily="18" charset="0"/>
                      </a:rPr>
                      <m:t>=</m:t>
                    </m:r>
                    <m:f>
                      <m:fPr>
                        <m:ctrlPr>
                          <a:rPr lang="da-DK" sz="1100" b="0" i="1">
                            <a:latin typeface="Cambria Math" panose="02040503050406030204" pitchFamily="18" charset="0"/>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𝑁</m:t>
                            </m:r>
                          </m:sup>
                          <m:e>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𝑖</m:t>
                                        </m:r>
                                      </m:sub>
                                    </m:sSub>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d>
                              </m:e>
                              <m:sup>
                                <m:r>
                                  <a:rPr lang="da-DK" sz="1100" b="0" i="1">
                                    <a:solidFill>
                                      <a:schemeClr val="tx1"/>
                                    </a:solidFill>
                                    <a:effectLst/>
                                    <a:latin typeface="Cambria Math" panose="02040503050406030204" pitchFamily="18" charset="0"/>
                                    <a:ea typeface="+mn-ea"/>
                                    <a:cs typeface="+mn-cs"/>
                                  </a:rPr>
                                  <m:t>2</m:t>
                                </m:r>
                              </m:sup>
                            </m:sSup>
                          </m:e>
                        </m:nary>
                      </m:num>
                      <m:den>
                        <m:r>
                          <a:rPr lang="da-DK" sz="1100" b="0" i="1">
                            <a:latin typeface="Cambria Math" panose="02040503050406030204" pitchFamily="18" charset="0"/>
                          </a:rPr>
                          <m:t>𝑁</m:t>
                        </m:r>
                        <m:r>
                          <a:rPr lang="da-DK" sz="1100" b="0" i="1">
                            <a:latin typeface="Cambria Math" panose="02040503050406030204" pitchFamily="18" charset="0"/>
                          </a:rPr>
                          <m:t>−1</m:t>
                        </m:r>
                      </m:den>
                    </m:f>
                  </m:oMath>
                </m:oMathPara>
              </a14:m>
              <a:endParaRPr lang="da-DK" sz="1100"/>
            </a:p>
          </xdr:txBody>
        </xdr:sp>
      </mc:Choice>
      <mc:Fallback xmlns="">
        <xdr:sp macro="" textlink="">
          <xdr:nvSpPr>
            <xdr:cNvPr id="20" name="Tekstfelt 19">
              <a:extLst>
                <a:ext uri="{FF2B5EF4-FFF2-40B4-BE49-F238E27FC236}">
                  <a16:creationId xmlns:a16="http://schemas.microsoft.com/office/drawing/2014/main" id="{4B4E53C4-134A-4E71-A090-5A424CBB415F}"/>
                </a:ext>
              </a:extLst>
            </xdr:cNvPr>
            <xdr:cNvSpPr txBox="1"/>
          </xdr:nvSpPr>
          <xdr:spPr>
            <a:xfrm>
              <a:off x="9159875" y="3409950"/>
              <a:ext cx="1212255" cy="344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𝑆^2=(</a:t>
              </a:r>
              <a:r>
                <a:rPr lang="da-DK" sz="1100" b="0" i="0">
                  <a:solidFill>
                    <a:schemeClr val="tx1"/>
                  </a:solidFill>
                  <a:effectLst/>
                  <a:latin typeface="+mn-lt"/>
                  <a:ea typeface="+mn-ea"/>
                  <a:cs typeface="+mn-cs"/>
                </a:rPr>
                <a:t>∑2_(𝑖=1)^𝑁▒(𝑋_𝑖−𝑋 ̅ )^2 </a:t>
              </a:r>
              <a:r>
                <a:rPr lang="da-DK" sz="1100" b="0" i="0">
                  <a:solidFill>
                    <a:schemeClr val="tx1"/>
                  </a:solidFill>
                  <a:effectLst/>
                  <a:latin typeface="Cambria Math" panose="02040503050406030204" pitchFamily="18" charset="0"/>
                  <a:ea typeface="+mn-ea"/>
                  <a:cs typeface="+mn-cs"/>
                </a:rPr>
                <a:t>)/(</a:t>
              </a:r>
              <a:r>
                <a:rPr lang="da-DK" sz="1100" b="0" i="0">
                  <a:latin typeface="Cambria Math" panose="02040503050406030204" pitchFamily="18" charset="0"/>
                </a:rPr>
                <a:t>𝑁−1)</a:t>
              </a:r>
              <a:endParaRPr lang="da-DK" sz="1100"/>
            </a:p>
          </xdr:txBody>
        </xdr:sp>
      </mc:Fallback>
    </mc:AlternateContent>
    <xdr:clientData/>
  </xdr:oneCellAnchor>
  <xdr:oneCellAnchor>
    <xdr:from>
      <xdr:col>10</xdr:col>
      <xdr:colOff>1435100</xdr:colOff>
      <xdr:row>20</xdr:row>
      <xdr:rowOff>161925</xdr:rowOff>
    </xdr:from>
    <xdr:ext cx="1721112" cy="50013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4BA66631-E30E-43E6-ABAC-D60F73283038}"/>
                </a:ext>
              </a:extLst>
            </xdr:cNvPr>
            <xdr:cNvSpPr txBox="1"/>
          </xdr:nvSpPr>
          <xdr:spPr>
            <a:xfrm>
              <a:off x="9578975" y="3848100"/>
              <a:ext cx="1721112"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sSup>
                          <m:sSupPr>
                            <m:ctrlPr>
                              <a:rPr lang="da-DK" sz="1100" b="0" i="1">
                                <a:latin typeface="Cambria Math" panose="02040503050406030204" pitchFamily="18" charset="0"/>
                              </a:rPr>
                            </m:ctrlPr>
                          </m:sSupPr>
                          <m:e>
                            <m:r>
                              <a:rPr lang="da-DK" sz="1100" b="0" i="1">
                                <a:latin typeface="Cambria Math" panose="02040503050406030204" pitchFamily="18" charset="0"/>
                              </a:rPr>
                              <m:t>𝑆</m:t>
                            </m:r>
                          </m:e>
                          <m:sup>
                            <m:r>
                              <a:rPr lang="da-DK" sz="1100" b="0" i="1">
                                <a:latin typeface="Cambria Math" panose="02040503050406030204" pitchFamily="18" charset="0"/>
                              </a:rPr>
                              <m:t>2</m:t>
                            </m:r>
                          </m:sup>
                        </m:sSup>
                      </m:e>
                    </m:rad>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f>
                          <m:fPr>
                            <m:ctrlPr>
                              <a:rPr lang="da-DK" sz="1100" b="0" i="1">
                                <a:solidFill>
                                  <a:schemeClr val="tx1"/>
                                </a:solidFill>
                                <a:effectLst/>
                                <a:latin typeface="Cambria Math" panose="02040503050406030204" pitchFamily="18" charset="0"/>
                                <a:ea typeface="+mn-ea"/>
                                <a:cs typeface="+mn-cs"/>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𝑁</m:t>
                                </m:r>
                              </m:sup>
                              <m:e>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𝑖</m:t>
                                            </m:r>
                                          </m:sub>
                                        </m:sSub>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d>
                                  </m:e>
                                  <m:sup>
                                    <m:r>
                                      <a:rPr lang="da-DK" sz="1100" b="0" i="1">
                                        <a:solidFill>
                                          <a:schemeClr val="tx1"/>
                                        </a:solidFill>
                                        <a:effectLst/>
                                        <a:latin typeface="Cambria Math" panose="02040503050406030204" pitchFamily="18" charset="0"/>
                                        <a:ea typeface="+mn-ea"/>
                                        <a:cs typeface="+mn-cs"/>
                                      </a:rPr>
                                      <m:t>2</m:t>
                                    </m:r>
                                  </m:sup>
                                </m:sSup>
                              </m:e>
                            </m:nary>
                          </m:num>
                          <m:den>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den>
                        </m:f>
                      </m:e>
                    </m:rad>
                  </m:oMath>
                </m:oMathPara>
              </a14:m>
              <a:endParaRPr lang="da-DK" sz="1100"/>
            </a:p>
          </xdr:txBody>
        </xdr:sp>
      </mc:Choice>
      <mc:Fallback xmlns="">
        <xdr:sp macro="" textlink="">
          <xdr:nvSpPr>
            <xdr:cNvPr id="21" name="Tekstfelt 20">
              <a:extLst>
                <a:ext uri="{FF2B5EF4-FFF2-40B4-BE49-F238E27FC236}">
                  <a16:creationId xmlns:a16="http://schemas.microsoft.com/office/drawing/2014/main" id="{4BA66631-E30E-43E6-ABAC-D60F73283038}"/>
                </a:ext>
              </a:extLst>
            </xdr:cNvPr>
            <xdr:cNvSpPr txBox="1"/>
          </xdr:nvSpPr>
          <xdr:spPr>
            <a:xfrm>
              <a:off x="9578975" y="3848100"/>
              <a:ext cx="1721112"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𝑆=√(𝑆^2 )=√(</a:t>
              </a:r>
              <a:r>
                <a:rPr lang="da-DK" sz="1100" b="0" i="0">
                  <a:solidFill>
                    <a:schemeClr val="tx1"/>
                  </a:solidFill>
                  <a:effectLst/>
                  <a:latin typeface="Cambria Math" panose="02040503050406030204" pitchFamily="18" charset="0"/>
                  <a:ea typeface="+mn-ea"/>
                  <a:cs typeface="+mn-cs"/>
                </a:rPr>
                <a:t>(∑2_(𝑖=1)^𝑁▒(𝑋_𝑖−𝑋 ̅ )^2 )/(𝑁−1))</a:t>
              </a:r>
              <a:endParaRPr lang="da-DK" sz="1100"/>
            </a:p>
          </xdr:txBody>
        </xdr:sp>
      </mc:Fallback>
    </mc:AlternateContent>
    <xdr:clientData/>
  </xdr:oneCellAnchor>
  <xdr:oneCellAnchor>
    <xdr:from>
      <xdr:col>10</xdr:col>
      <xdr:colOff>996950</xdr:colOff>
      <xdr:row>14</xdr:row>
      <xdr:rowOff>85725</xdr:rowOff>
    </xdr:from>
    <xdr:ext cx="2970108" cy="348044"/>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4658F038-B626-48D8-906A-1B1BCE18E85C}"/>
                </a:ext>
              </a:extLst>
            </xdr:cNvPr>
            <xdr:cNvSpPr txBox="1"/>
          </xdr:nvSpPr>
          <xdr:spPr>
            <a:xfrm>
              <a:off x="11274425" y="2647950"/>
              <a:ext cx="2970108"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𝑁</m:t>
                            </m:r>
                          </m:sup>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𝑖</m:t>
                                </m:r>
                              </m:sub>
                            </m:sSub>
                          </m:e>
                        </m:nary>
                      </m:num>
                      <m:den>
                        <m:r>
                          <a:rPr lang="da-DK" sz="1100" b="0" i="1">
                            <a:latin typeface="Cambria Math" panose="02040503050406030204" pitchFamily="18" charset="0"/>
                          </a:rPr>
                          <m:t>𝑁</m:t>
                        </m:r>
                      </m:den>
                    </m:f>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m:t>
                            </m:r>
                            <m:r>
                              <m:rPr>
                                <m:brk m:alnAt="25"/>
                              </m:rP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6</m:t>
                            </m:r>
                          </m:sup>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6</m:t>
                                </m:r>
                              </m:sub>
                            </m:sSub>
                          </m:e>
                        </m:nary>
                      </m:num>
                      <m:den>
                        <m:r>
                          <a:rPr lang="da-DK" sz="1100" b="0" i="1">
                            <a:solidFill>
                              <a:schemeClr val="tx1"/>
                            </a:solidFill>
                            <a:effectLst/>
                            <a:latin typeface="Cambria Math" panose="02040503050406030204" pitchFamily="18" charset="0"/>
                            <a:ea typeface="+mn-ea"/>
                            <a:cs typeface="+mn-cs"/>
                          </a:rPr>
                          <m:t>6</m:t>
                        </m:r>
                      </m:den>
                    </m:f>
                  </m:oMath>
                </m:oMathPara>
              </a14:m>
              <a:endParaRPr lang="da-DK" sz="1100"/>
            </a:p>
          </xdr:txBody>
        </xdr:sp>
      </mc:Choice>
      <mc:Fallback xmlns="">
        <xdr:sp macro="" textlink="">
          <xdr:nvSpPr>
            <xdr:cNvPr id="22" name="Tekstfelt 21">
              <a:extLst>
                <a:ext uri="{FF2B5EF4-FFF2-40B4-BE49-F238E27FC236}">
                  <a16:creationId xmlns:a16="http://schemas.microsoft.com/office/drawing/2014/main" id="{4658F038-B626-48D8-906A-1B1BCE18E85C}"/>
                </a:ext>
              </a:extLst>
            </xdr:cNvPr>
            <xdr:cNvSpPr txBox="1"/>
          </xdr:nvSpPr>
          <xdr:spPr>
            <a:xfrm>
              <a:off x="11274425" y="2647950"/>
              <a:ext cx="2970108"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 ̅=(</a:t>
              </a:r>
              <a:r>
                <a:rPr lang="da-DK" sz="1100" b="0" i="0">
                  <a:solidFill>
                    <a:schemeClr val="tx1"/>
                  </a:solidFill>
                  <a:effectLst/>
                  <a:latin typeface="Cambria Math" panose="02040503050406030204" pitchFamily="18" charset="0"/>
                  <a:ea typeface="+mn-ea"/>
                  <a:cs typeface="+mn-cs"/>
                </a:rPr>
                <a:t>∑2_(𝑖=1)^𝑁▒𝑋_𝑖 )/</a:t>
              </a:r>
              <a:r>
                <a:rPr lang="da-DK" sz="1100" b="0" i="0">
                  <a:latin typeface="Cambria Math" panose="02040503050406030204" pitchFamily="18" charset="0"/>
                </a:rPr>
                <a:t>𝑁⇒</a:t>
              </a:r>
              <a:r>
                <a:rPr lang="da-DK" sz="1100" b="0" i="0">
                  <a:solidFill>
                    <a:schemeClr val="tx1"/>
                  </a:solidFill>
                  <a:effectLst/>
                  <a:latin typeface="Cambria Math" panose="02040503050406030204" pitchFamily="18" charset="0"/>
                  <a:ea typeface="+mn-ea"/>
                  <a:cs typeface="+mn-cs"/>
                </a:rPr>
                <a:t>(∑2_(𝑖=1)^6▒〖𝑋_1+𝑋_2+𝑋_3+𝑋_4+𝑋_5+𝑋_6 〗)/6</a:t>
              </a:r>
              <a:endParaRPr lang="da-DK" sz="1100"/>
            </a:p>
          </xdr:txBody>
        </xdr:sp>
      </mc:Fallback>
    </mc:AlternateContent>
    <xdr:clientData/>
  </xdr:oneCellAnchor>
  <xdr:twoCellAnchor>
    <xdr:from>
      <xdr:col>0</xdr:col>
      <xdr:colOff>577850</xdr:colOff>
      <xdr:row>4</xdr:row>
      <xdr:rowOff>139699</xdr:rowOff>
    </xdr:from>
    <xdr:to>
      <xdr:col>0</xdr:col>
      <xdr:colOff>1314449</xdr:colOff>
      <xdr:row>11</xdr:row>
      <xdr:rowOff>65390</xdr:rowOff>
    </xdr:to>
    <xdr:pic>
      <xdr:nvPicPr>
        <xdr:cNvPr id="2" name="Billede 1">
          <a:extLst>
            <a:ext uri="{FF2B5EF4-FFF2-40B4-BE49-F238E27FC236}">
              <a16:creationId xmlns:a16="http://schemas.microsoft.com/office/drawing/2014/main" id="{2DDF504F-C485-4B9F-8270-9D1D8914602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577850" y="895349"/>
          <a:ext cx="736599" cy="1214741"/>
        </a:xfrm>
        <a:prstGeom prst="rect">
          <a:avLst/>
        </a:prstGeom>
      </xdr:spPr>
    </xdr:pic>
    <xdr:clientData/>
  </xdr:twoCellAnchor>
  <xdr:twoCellAnchor>
    <xdr:from>
      <xdr:col>0</xdr:col>
      <xdr:colOff>0</xdr:colOff>
      <xdr:row>18</xdr:row>
      <xdr:rowOff>69850</xdr:rowOff>
    </xdr:from>
    <xdr:to>
      <xdr:col>0</xdr:col>
      <xdr:colOff>2044700</xdr:colOff>
      <xdr:row>25</xdr:row>
      <xdr:rowOff>48348</xdr:rowOff>
    </xdr:to>
    <xdr:pic>
      <xdr:nvPicPr>
        <xdr:cNvPr id="3" name="Billede 2">
          <a:extLst>
            <a:ext uri="{FF2B5EF4-FFF2-40B4-BE49-F238E27FC236}">
              <a16:creationId xmlns:a16="http://schemas.microsoft.com/office/drawing/2014/main" id="{5A21EA5D-E0B4-4238-9CEA-4535544B8F0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0" y="3435350"/>
          <a:ext cx="2044700" cy="1267548"/>
        </a:xfrm>
        <a:prstGeom prst="rect">
          <a:avLst/>
        </a:prstGeom>
      </xdr:spPr>
    </xdr:pic>
    <xdr:clientData/>
  </xdr:twoCellAnchor>
  <xdr:twoCellAnchor>
    <xdr:from>
      <xdr:col>0</xdr:col>
      <xdr:colOff>1</xdr:colOff>
      <xdr:row>28</xdr:row>
      <xdr:rowOff>133351</xdr:rowOff>
    </xdr:from>
    <xdr:to>
      <xdr:col>0</xdr:col>
      <xdr:colOff>2114551</xdr:colOff>
      <xdr:row>34</xdr:row>
      <xdr:rowOff>9602</xdr:rowOff>
    </xdr:to>
    <xdr:pic>
      <xdr:nvPicPr>
        <xdr:cNvPr id="4" name="Billede 3">
          <a:extLst>
            <a:ext uri="{FF2B5EF4-FFF2-40B4-BE49-F238E27FC236}">
              <a16:creationId xmlns:a16="http://schemas.microsoft.com/office/drawing/2014/main" id="{DCCA2152-6727-457E-B1F4-9C5429921CB8}"/>
            </a:ext>
          </a:extLst>
        </xdr:cNvPr>
        <xdr:cNvPicPr>
          <a:picLocks noChangeAspect="1"/>
        </xdr:cNvPicPr>
      </xdr:nvPicPr>
      <xdr:blipFill>
        <a:blip xmlns:r="http://schemas.openxmlformats.org/officeDocument/2006/relationships" r:embed="rId3"/>
        <a:stretch>
          <a:fillRect/>
        </a:stretch>
      </xdr:blipFill>
      <xdr:spPr>
        <a:xfrm>
          <a:off x="1" y="5340351"/>
          <a:ext cx="2114550" cy="981151"/>
        </a:xfrm>
        <a:prstGeom prst="rect">
          <a:avLst/>
        </a:prstGeom>
      </xdr:spPr>
    </xdr:pic>
    <xdr:clientData/>
  </xdr:twoCellAnchor>
  <xdr:twoCellAnchor>
    <xdr:from>
      <xdr:col>0</xdr:col>
      <xdr:colOff>1</xdr:colOff>
      <xdr:row>39</xdr:row>
      <xdr:rowOff>0</xdr:rowOff>
    </xdr:from>
    <xdr:to>
      <xdr:col>0</xdr:col>
      <xdr:colOff>2038351</xdr:colOff>
      <xdr:row>43</xdr:row>
      <xdr:rowOff>24472</xdr:rowOff>
    </xdr:to>
    <xdr:pic>
      <xdr:nvPicPr>
        <xdr:cNvPr id="5" name="Billede 4">
          <a:extLst>
            <a:ext uri="{FF2B5EF4-FFF2-40B4-BE49-F238E27FC236}">
              <a16:creationId xmlns:a16="http://schemas.microsoft.com/office/drawing/2014/main" id="{D8A343A2-8D94-4904-B5FA-33E2EF4C91E7}"/>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 y="7232650"/>
          <a:ext cx="2038350" cy="761072"/>
        </a:xfrm>
        <a:prstGeom prst="rect">
          <a:avLst/>
        </a:prstGeom>
      </xdr:spPr>
    </xdr:pic>
    <xdr:clientData/>
  </xdr:twoCellAnchor>
  <xdr:twoCellAnchor>
    <xdr:from>
      <xdr:col>0</xdr:col>
      <xdr:colOff>101601</xdr:colOff>
      <xdr:row>44</xdr:row>
      <xdr:rowOff>44450</xdr:rowOff>
    </xdr:from>
    <xdr:to>
      <xdr:col>0</xdr:col>
      <xdr:colOff>1974851</xdr:colOff>
      <xdr:row>53</xdr:row>
      <xdr:rowOff>170472</xdr:rowOff>
    </xdr:to>
    <xdr:pic>
      <xdr:nvPicPr>
        <xdr:cNvPr id="7" name="Billede 6">
          <a:extLst>
            <a:ext uri="{FF2B5EF4-FFF2-40B4-BE49-F238E27FC236}">
              <a16:creationId xmlns:a16="http://schemas.microsoft.com/office/drawing/2014/main" id="{2206C26A-D68E-4629-88DF-0E91067FC83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1601" y="8197850"/>
          <a:ext cx="1873250" cy="1783372"/>
        </a:xfrm>
        <a:prstGeom prst="rect">
          <a:avLst/>
        </a:prstGeom>
      </xdr:spPr>
    </xdr:pic>
    <xdr:clientData/>
  </xdr:twoCellAnchor>
  <xdr:twoCellAnchor>
    <xdr:from>
      <xdr:col>0</xdr:col>
      <xdr:colOff>76200</xdr:colOff>
      <xdr:row>56</xdr:row>
      <xdr:rowOff>88900</xdr:rowOff>
    </xdr:from>
    <xdr:to>
      <xdr:col>0</xdr:col>
      <xdr:colOff>2032000</xdr:colOff>
      <xdr:row>67</xdr:row>
      <xdr:rowOff>84976</xdr:rowOff>
    </xdr:to>
    <xdr:pic>
      <xdr:nvPicPr>
        <xdr:cNvPr id="8" name="Billede 7">
          <a:extLst>
            <a:ext uri="{FF2B5EF4-FFF2-40B4-BE49-F238E27FC236}">
              <a16:creationId xmlns:a16="http://schemas.microsoft.com/office/drawing/2014/main" id="{14BFAB17-8E8C-4FB5-9968-76A00AF39C7F}"/>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76200" y="10452100"/>
          <a:ext cx="1955800" cy="2021726"/>
        </a:xfrm>
        <a:prstGeom prst="rect">
          <a:avLst/>
        </a:prstGeom>
      </xdr:spPr>
    </xdr:pic>
    <xdr:clientData/>
  </xdr:twoCellAnchor>
  <xdr:oneCellAnchor>
    <xdr:from>
      <xdr:col>10</xdr:col>
      <xdr:colOff>1265237</xdr:colOff>
      <xdr:row>25</xdr:row>
      <xdr:rowOff>114300</xdr:rowOff>
    </xdr:from>
    <xdr:ext cx="1634486" cy="316882"/>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C1C1D728-9D9E-4829-99F8-FBD2E4A74A09}"/>
                </a:ext>
              </a:extLst>
            </xdr:cNvPr>
            <xdr:cNvSpPr txBox="1"/>
          </xdr:nvSpPr>
          <xdr:spPr>
            <a:xfrm>
              <a:off x="9409112" y="4705350"/>
              <a:ext cx="16344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𝑀𝑒𝑑𝑖𝑎𝑛</m:t>
                    </m:r>
                    <m:r>
                      <a:rPr lang="da-DK" sz="1100" b="0" i="1">
                        <a:latin typeface="Cambria Math" panose="02040503050406030204" pitchFamily="18" charset="0"/>
                      </a:rPr>
                      <m:t>.</m:t>
                    </m:r>
                    <m:r>
                      <a:rPr lang="da-DK" sz="1100" b="0" i="1">
                        <a:latin typeface="Cambria Math" panose="02040503050406030204" pitchFamily="18" charset="0"/>
                      </a:rPr>
                      <m:t>𝑙𝑜𝑘𝑎𝑡𝑖𝑜𝑛</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+1</m:t>
                        </m:r>
                      </m:num>
                      <m:den>
                        <m:r>
                          <a:rPr lang="da-DK" sz="1100" b="0" i="1">
                            <a:latin typeface="Cambria Math" panose="02040503050406030204" pitchFamily="18" charset="0"/>
                          </a:rPr>
                          <m:t>2</m:t>
                        </m:r>
                      </m:den>
                    </m:f>
                  </m:oMath>
                </m:oMathPara>
              </a14:m>
              <a:endParaRPr lang="da-DK" sz="1100"/>
            </a:p>
          </xdr:txBody>
        </xdr:sp>
      </mc:Choice>
      <mc:Fallback xmlns="">
        <xdr:sp macro="" textlink="">
          <xdr:nvSpPr>
            <xdr:cNvPr id="6" name="Tekstfelt 5">
              <a:extLst>
                <a:ext uri="{FF2B5EF4-FFF2-40B4-BE49-F238E27FC236}">
                  <a16:creationId xmlns:a16="http://schemas.microsoft.com/office/drawing/2014/main" id="{C1C1D728-9D9E-4829-99F8-FBD2E4A74A09}"/>
                </a:ext>
              </a:extLst>
            </xdr:cNvPr>
            <xdr:cNvSpPr txBox="1"/>
          </xdr:nvSpPr>
          <xdr:spPr>
            <a:xfrm>
              <a:off x="9409112" y="4705350"/>
              <a:ext cx="16344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𝑀𝑒𝑑𝑖𝑎𝑛.𝑙𝑜𝑘𝑎𝑡𝑖𝑜𝑛=(𝑁+1)/2</a:t>
              </a:r>
              <a:endParaRPr lang="da-DK" sz="1100"/>
            </a:p>
          </xdr:txBody>
        </xdr:sp>
      </mc:Fallback>
    </mc:AlternateContent>
    <xdr:clientData/>
  </xdr:oneCellAnchor>
  <xdr:oneCellAnchor>
    <xdr:from>
      <xdr:col>10</xdr:col>
      <xdr:colOff>1389062</xdr:colOff>
      <xdr:row>29</xdr:row>
      <xdr:rowOff>6350</xdr:rowOff>
    </xdr:from>
    <xdr:ext cx="1387559"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65A58872-EA94-47B4-B262-9ADE09475D1F}"/>
                </a:ext>
              </a:extLst>
            </xdr:cNvPr>
            <xdr:cNvSpPr txBox="1"/>
          </xdr:nvSpPr>
          <xdr:spPr>
            <a:xfrm>
              <a:off x="9532937" y="5321300"/>
              <a:ext cx="13875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𝑅𝑎𝑛𝑔𝑒</m:t>
                    </m:r>
                    <m:r>
                      <a:rPr lang="da-DK" sz="1100" b="0" i="1">
                        <a:latin typeface="Cambria Math" panose="02040503050406030204" pitchFamily="18" charset="0"/>
                      </a:rPr>
                      <m:t>=</m:t>
                    </m:r>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𝑀𝑎𝑥</m:t>
                            </m:r>
                          </m:sub>
                        </m:sSub>
                        <m:r>
                          <a:rPr lang="da-DK" sz="1100" b="0" i="1">
                            <a:latin typeface="Cambria Math" panose="02040503050406030204" pitchFamily="18" charset="0"/>
                          </a:rPr>
                          <m:t>−</m:t>
                        </m:r>
                        <m:r>
                          <a:rPr lang="da-DK" sz="1100" b="0" i="1">
                            <a:latin typeface="Cambria Math" panose="02040503050406030204" pitchFamily="18" charset="0"/>
                          </a:rPr>
                          <m:t>𝑋</m:t>
                        </m:r>
                      </m:e>
                      <m:sub>
                        <m:r>
                          <a:rPr lang="da-DK" sz="1100" b="0" i="1">
                            <a:latin typeface="Cambria Math" panose="02040503050406030204" pitchFamily="18" charset="0"/>
                          </a:rPr>
                          <m:t>𝑀𝑖𝑛</m:t>
                        </m:r>
                      </m:sub>
                    </m:sSub>
                  </m:oMath>
                </m:oMathPara>
              </a14:m>
              <a:endParaRPr lang="da-DK" sz="1100"/>
            </a:p>
          </xdr:txBody>
        </xdr:sp>
      </mc:Choice>
      <mc:Fallback xmlns="">
        <xdr:sp macro="" textlink="">
          <xdr:nvSpPr>
            <xdr:cNvPr id="10" name="Tekstfelt 9">
              <a:extLst>
                <a:ext uri="{FF2B5EF4-FFF2-40B4-BE49-F238E27FC236}">
                  <a16:creationId xmlns:a16="http://schemas.microsoft.com/office/drawing/2014/main" id="{65A58872-EA94-47B4-B262-9ADE09475D1F}"/>
                </a:ext>
              </a:extLst>
            </xdr:cNvPr>
            <xdr:cNvSpPr txBox="1"/>
          </xdr:nvSpPr>
          <xdr:spPr>
            <a:xfrm>
              <a:off x="9532937" y="5321300"/>
              <a:ext cx="13875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𝑅𝑎𝑛𝑔𝑒=〖𝑋_𝑀𝑎𝑥−𝑋〗_𝑀𝑖𝑛</a:t>
              </a:r>
              <a:endParaRPr lang="da-DK" sz="1100"/>
            </a:p>
          </xdr:txBody>
        </xdr:sp>
      </mc:Fallback>
    </mc:AlternateContent>
    <xdr:clientData/>
  </xdr:oneCellAnchor>
  <xdr:twoCellAnchor>
    <xdr:from>
      <xdr:col>8</xdr:col>
      <xdr:colOff>8328</xdr:colOff>
      <xdr:row>32</xdr:row>
      <xdr:rowOff>76200</xdr:rowOff>
    </xdr:from>
    <xdr:to>
      <xdr:col>14</xdr:col>
      <xdr:colOff>311150</xdr:colOff>
      <xdr:row>44</xdr:row>
      <xdr:rowOff>152400</xdr:rowOff>
    </xdr:to>
    <xdr:pic>
      <xdr:nvPicPr>
        <xdr:cNvPr id="16" name="Billede 15">
          <a:extLst>
            <a:ext uri="{FF2B5EF4-FFF2-40B4-BE49-F238E27FC236}">
              <a16:creationId xmlns:a16="http://schemas.microsoft.com/office/drawing/2014/main" id="{4FA4F552-EC6D-41B0-954B-18905B84EA3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9066603" y="5934075"/>
          <a:ext cx="5655872" cy="22479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6</xdr:col>
      <xdr:colOff>60325</xdr:colOff>
      <xdr:row>2</xdr:row>
      <xdr:rowOff>95250</xdr:rowOff>
    </xdr:from>
    <xdr:ext cx="629916" cy="316882"/>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1FB9BB29-7403-451E-B05A-E18541EDF5A0}"/>
                </a:ext>
              </a:extLst>
            </xdr:cNvPr>
            <xdr:cNvSpPr txBox="1"/>
          </xdr:nvSpPr>
          <xdr:spPr>
            <a:xfrm>
              <a:off x="3108325" y="463550"/>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𝑧</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𝜇</m:t>
                        </m:r>
                      </m:num>
                      <m:den>
                        <m:r>
                          <a:rPr lang="da-DK" sz="1100" b="0" i="1">
                            <a:latin typeface="Cambria Math" panose="02040503050406030204" pitchFamily="18" charset="0"/>
                          </a:rPr>
                          <m:t>𝜎</m:t>
                        </m:r>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1FB9BB29-7403-451E-B05A-E18541EDF5A0}"/>
                </a:ext>
              </a:extLst>
            </xdr:cNvPr>
            <xdr:cNvSpPr txBox="1"/>
          </xdr:nvSpPr>
          <xdr:spPr>
            <a:xfrm>
              <a:off x="3108325" y="463550"/>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𝑧=(𝑋−𝜇)/𝜎</a:t>
              </a:r>
              <a:endParaRPr lang="da-DK" sz="1100"/>
            </a:p>
          </xdr:txBody>
        </xdr:sp>
      </mc:Fallback>
    </mc:AlternateContent>
    <xdr:clientData/>
  </xdr:oneCellAnchor>
  <xdr:oneCellAnchor>
    <xdr:from>
      <xdr:col>5</xdr:col>
      <xdr:colOff>339725</xdr:colOff>
      <xdr:row>23</xdr:row>
      <xdr:rowOff>12700</xdr:rowOff>
    </xdr:from>
    <xdr:ext cx="1478675"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589D41A8-AC28-4CF7-B4B6-716E73679012}"/>
                </a:ext>
              </a:extLst>
            </xdr:cNvPr>
            <xdr:cNvSpPr txBox="1"/>
          </xdr:nvSpPr>
          <xdr:spPr>
            <a:xfrm>
              <a:off x="2994025" y="38862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=2·</m:t>
                    </m:r>
                    <m:r>
                      <a:rPr lang="da-DK" sz="1100" b="0" i="1">
                        <a:latin typeface="Cambria Math" panose="02040503050406030204" pitchFamily="18" charset="0"/>
                      </a:rPr>
                      <m:t>𝑠𝑚𝑎𝑙𝑙𝑒𝑟</m:t>
                    </m:r>
                    <m:r>
                      <a:rPr lang="da-DK" sz="1100" b="0" i="1">
                        <a:latin typeface="Cambria Math" panose="02040503050406030204" pitchFamily="18" charset="0"/>
                      </a:rPr>
                      <m:t> </m:t>
                    </m:r>
                    <m:r>
                      <a:rPr lang="da-DK" sz="1100" b="0" i="1">
                        <a:latin typeface="Cambria Math" panose="02040503050406030204" pitchFamily="18" charset="0"/>
                      </a:rPr>
                      <m:t>𝑝𝑜𝑟𝑡𝑖𝑜𝑛</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589D41A8-AC28-4CF7-B4B6-716E73679012}"/>
                </a:ext>
              </a:extLst>
            </xdr:cNvPr>
            <xdr:cNvSpPr txBox="1"/>
          </xdr:nvSpPr>
          <xdr:spPr>
            <a:xfrm>
              <a:off x="2994025" y="38862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𝑝=2·𝑠𝑚𝑎𝑙𝑙𝑒𝑟 𝑝𝑜𝑟𝑡𝑖𝑜𝑛</a:t>
              </a:r>
              <a:endParaRPr lang="da-DK" sz="1100"/>
            </a:p>
          </xdr:txBody>
        </xdr:sp>
      </mc:Fallback>
    </mc:AlternateContent>
    <xdr:clientData/>
  </xdr:oneCellAnchor>
  <xdr:twoCellAnchor editAs="oneCell">
    <xdr:from>
      <xdr:col>10</xdr:col>
      <xdr:colOff>0</xdr:colOff>
      <xdr:row>14</xdr:row>
      <xdr:rowOff>0</xdr:rowOff>
    </xdr:from>
    <xdr:to>
      <xdr:col>14</xdr:col>
      <xdr:colOff>171124</xdr:colOff>
      <xdr:row>22</xdr:row>
      <xdr:rowOff>66482</xdr:rowOff>
    </xdr:to>
    <xdr:pic>
      <xdr:nvPicPr>
        <xdr:cNvPr id="4" name="Billede 3">
          <a:extLst>
            <a:ext uri="{FF2B5EF4-FFF2-40B4-BE49-F238E27FC236}">
              <a16:creationId xmlns:a16="http://schemas.microsoft.com/office/drawing/2014/main" id="{635CE854-DD5D-4883-A5ED-7535A0F1B594}"/>
            </a:ext>
          </a:extLst>
        </xdr:cNvPr>
        <xdr:cNvPicPr>
          <a:picLocks noChangeAspect="1"/>
        </xdr:cNvPicPr>
      </xdr:nvPicPr>
      <xdr:blipFill>
        <a:blip xmlns:r="http://schemas.openxmlformats.org/officeDocument/2006/relationships" r:embed="rId1"/>
        <a:stretch>
          <a:fillRect/>
        </a:stretch>
      </xdr:blipFill>
      <xdr:spPr>
        <a:xfrm>
          <a:off x="5740400" y="2711450"/>
          <a:ext cx="2609524" cy="1542857"/>
        </a:xfrm>
        <a:prstGeom prst="rect">
          <a:avLst/>
        </a:prstGeom>
      </xdr:spPr>
    </xdr:pic>
    <xdr:clientData/>
  </xdr:twoCellAnchor>
  <xdr:oneCellAnchor>
    <xdr:from>
      <xdr:col>4</xdr:col>
      <xdr:colOff>101600</xdr:colOff>
      <xdr:row>52</xdr:row>
      <xdr:rowOff>0</xdr:rowOff>
    </xdr:from>
    <xdr:ext cx="698204" cy="182614"/>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C67D3497-B182-4B1D-89A7-1C32223EA03B}"/>
                </a:ext>
              </a:extLst>
            </xdr:cNvPr>
            <xdr:cNvSpPr txBox="1"/>
          </xdr:nvSpPr>
          <xdr:spPr>
            <a:xfrm>
              <a:off x="1930400" y="9782175"/>
              <a:ext cx="69820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𝑧</m:t>
                        </m:r>
                      </m:e>
                      <m:sub>
                        <m:r>
                          <a:rPr lang="da-DK" sz="1100" b="0" i="1">
                            <a:latin typeface="Cambria Math" panose="02040503050406030204" pitchFamily="18" charset="0"/>
                          </a:rPr>
                          <m:t>𝐶𝑢𝑡𝑝𝑜𝑖𝑛𝑡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C67D3497-B182-4B1D-89A7-1C32223EA03B}"/>
                </a:ext>
              </a:extLst>
            </xdr:cNvPr>
            <xdr:cNvSpPr txBox="1"/>
          </xdr:nvSpPr>
          <xdr:spPr>
            <a:xfrm>
              <a:off x="1930400" y="9782175"/>
              <a:ext cx="69820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𝑧_𝐶𝑢𝑡𝑝𝑜𝑖𝑛𝑡=</a:t>
              </a:r>
              <a:endParaRPr lang="da-DK" sz="1100"/>
            </a:p>
          </xdr:txBody>
        </xdr:sp>
      </mc:Fallback>
    </mc:AlternateContent>
    <xdr:clientData/>
  </xdr:oneCellAnchor>
  <xdr:oneCellAnchor>
    <xdr:from>
      <xdr:col>4</xdr:col>
      <xdr:colOff>692150</xdr:colOff>
      <xdr:row>36</xdr:row>
      <xdr:rowOff>0</xdr:rowOff>
    </xdr:from>
    <xdr:ext cx="818429"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51BE97BA-130F-44D6-AB1F-854DA76CDD50}"/>
                </a:ext>
              </a:extLst>
            </xdr:cNvPr>
            <xdr:cNvSpPr txBox="1"/>
          </xdr:nvSpPr>
          <xdr:spPr>
            <a:xfrm>
              <a:off x="2520950" y="6696075"/>
              <a:ext cx="8184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𝑧</m:t>
                    </m:r>
                    <m:r>
                      <a:rPr lang="da-DK" sz="1100" b="0" i="1">
                        <a:latin typeface="Cambria Math" panose="02040503050406030204" pitchFamily="18" charset="0"/>
                      </a:rPr>
                      <m:t>·</m:t>
                    </m:r>
                    <m:r>
                      <a:rPr lang="da-DK" sz="1100" b="0" i="1">
                        <a:latin typeface="Cambria Math" panose="02040503050406030204" pitchFamily="18" charset="0"/>
                      </a:rPr>
                      <m:t>𝜎</m:t>
                    </m:r>
                    <m:r>
                      <a:rPr lang="da-DK" sz="1100" b="0" i="1">
                        <a:latin typeface="Cambria Math" panose="02040503050406030204" pitchFamily="18" charset="0"/>
                      </a:rPr>
                      <m:t>+</m:t>
                    </m:r>
                    <m:r>
                      <a:rPr lang="da-DK" sz="1100" b="0" i="1">
                        <a:latin typeface="Cambria Math" panose="02040503050406030204" pitchFamily="18" charset="0"/>
                      </a:rPr>
                      <m:t>𝜇</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51BE97BA-130F-44D6-AB1F-854DA76CDD50}"/>
                </a:ext>
              </a:extLst>
            </xdr:cNvPr>
            <xdr:cNvSpPr txBox="1"/>
          </xdr:nvSpPr>
          <xdr:spPr>
            <a:xfrm>
              <a:off x="2520950" y="6696075"/>
              <a:ext cx="8184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𝑋=𝑧·𝜎+𝜇</a:t>
              </a:r>
              <a:endParaRPr lang="da-DK" sz="1100"/>
            </a:p>
          </xdr:txBody>
        </xdr:sp>
      </mc:Fallback>
    </mc:AlternateContent>
    <xdr:clientData/>
  </xdr:oneCellAnchor>
  <xdr:oneCellAnchor>
    <xdr:from>
      <xdr:col>4</xdr:col>
      <xdr:colOff>523875</xdr:colOff>
      <xdr:row>56</xdr:row>
      <xdr:rowOff>19050</xdr:rowOff>
    </xdr:from>
    <xdr:ext cx="270908" cy="17222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B7E18145-E2B0-461E-8738-22376C181866}"/>
                </a:ext>
              </a:extLst>
            </xdr:cNvPr>
            <xdr:cNvSpPr txBox="1"/>
          </xdr:nvSpPr>
          <xdr:spPr>
            <a:xfrm>
              <a:off x="2352675" y="10544175"/>
              <a:ext cx="2709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𝑋</m:t>
                    </m:r>
                    <m:r>
                      <a:rPr lang="da-DK" sz="1100" b="0" i="1">
                        <a:latin typeface="Cambria Math" panose="02040503050406030204" pitchFamily="18" charset="0"/>
                      </a:rPr>
                      <m:t>=</m:t>
                    </m:r>
                  </m:oMath>
                </m:oMathPara>
              </a14:m>
              <a:endParaRPr lang="da-DK" sz="1100"/>
            </a:p>
          </xdr:txBody>
        </xdr:sp>
      </mc:Choice>
      <mc:Fallback xmlns="">
        <xdr:sp macro="" textlink="">
          <xdr:nvSpPr>
            <xdr:cNvPr id="7" name="Tekstfelt 6">
              <a:extLst>
                <a:ext uri="{FF2B5EF4-FFF2-40B4-BE49-F238E27FC236}">
                  <a16:creationId xmlns:a16="http://schemas.microsoft.com/office/drawing/2014/main" id="{B7E18145-E2B0-461E-8738-22376C181866}"/>
                </a:ext>
              </a:extLst>
            </xdr:cNvPr>
            <xdr:cNvSpPr txBox="1"/>
          </xdr:nvSpPr>
          <xdr:spPr>
            <a:xfrm>
              <a:off x="2352675" y="10544175"/>
              <a:ext cx="2709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a:t>
              </a:r>
              <a:endParaRPr lang="da-DK" sz="1100"/>
            </a:p>
          </xdr:txBody>
        </xdr:sp>
      </mc:Fallback>
    </mc:AlternateContent>
    <xdr:clientData/>
  </xdr:oneCellAnchor>
  <xdr:oneCellAnchor>
    <xdr:from>
      <xdr:col>6</xdr:col>
      <xdr:colOff>9525</xdr:colOff>
      <xdr:row>11</xdr:row>
      <xdr:rowOff>104775</xdr:rowOff>
    </xdr:from>
    <xdr:ext cx="629916" cy="316882"/>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F3DB861D-00FE-4906-AE1E-A6722E7B8EC0}"/>
                </a:ext>
              </a:extLst>
            </xdr:cNvPr>
            <xdr:cNvSpPr txBox="1"/>
          </xdr:nvSpPr>
          <xdr:spPr>
            <a:xfrm>
              <a:off x="3495675" y="2143125"/>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𝑧</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𝜇</m:t>
                        </m:r>
                      </m:num>
                      <m:den>
                        <m:r>
                          <a:rPr lang="da-DK" sz="1100" b="0" i="1">
                            <a:latin typeface="Cambria Math" panose="02040503050406030204" pitchFamily="18" charset="0"/>
                          </a:rPr>
                          <m:t>𝜎</m:t>
                        </m:r>
                      </m:den>
                    </m:f>
                  </m:oMath>
                </m:oMathPara>
              </a14:m>
              <a:endParaRPr lang="da-DK" sz="1100"/>
            </a:p>
          </xdr:txBody>
        </xdr:sp>
      </mc:Choice>
      <mc:Fallback xmlns="">
        <xdr:sp macro="" textlink="">
          <xdr:nvSpPr>
            <xdr:cNvPr id="8" name="Tekstfelt 7">
              <a:extLst>
                <a:ext uri="{FF2B5EF4-FFF2-40B4-BE49-F238E27FC236}">
                  <a16:creationId xmlns:a16="http://schemas.microsoft.com/office/drawing/2014/main" id="{F3DB861D-00FE-4906-AE1E-A6722E7B8EC0}"/>
                </a:ext>
              </a:extLst>
            </xdr:cNvPr>
            <xdr:cNvSpPr txBox="1"/>
          </xdr:nvSpPr>
          <xdr:spPr>
            <a:xfrm>
              <a:off x="3495675" y="2143125"/>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𝑧=(𝑋−𝜇)/𝜎</a:t>
              </a:r>
              <a:endParaRPr lang="da-DK" sz="1100"/>
            </a:p>
          </xdr:txBody>
        </xdr:sp>
      </mc:Fallback>
    </mc:AlternateContent>
    <xdr:clientData/>
  </xdr:oneCellAnchor>
</xdr:wsDr>
</file>

<file path=xl/drawings/drawing17.xml><?xml version="1.0" encoding="utf-8"?>
<xdr:wsDr xmlns:xdr="http://schemas.openxmlformats.org/drawingml/2006/spreadsheetDrawing" xmlns:a="http://schemas.openxmlformats.org/drawingml/2006/main">
  <xdr:oneCellAnchor>
    <xdr:from>
      <xdr:col>6</xdr:col>
      <xdr:colOff>415925</xdr:colOff>
      <xdr:row>2</xdr:row>
      <xdr:rowOff>107950</xdr:rowOff>
    </xdr:from>
    <xdr:ext cx="1296189" cy="585930"/>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22B58718-4E2E-4028-A8BC-B3B5D39C69EC}"/>
                </a:ext>
              </a:extLst>
            </xdr:cNvPr>
            <xdr:cNvSpPr txBox="1"/>
          </xdr:nvSpPr>
          <xdr:spPr>
            <a:xfrm>
              <a:off x="3679825" y="476250"/>
              <a:ext cx="1296189" cy="5859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num>
                      <m:den>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r>
                                  <a:rPr lang="da-DK" sz="1100" b="0" i="1">
                                    <a:latin typeface="Cambria Math" panose="02040503050406030204" pitchFamily="18" charset="0"/>
                                  </a:rPr>
                                  <m:t>𝑠</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e>
                        </m:d>
                      </m:den>
                    </m:f>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22B58718-4E2E-4028-A8BC-B3B5D39C69EC}"/>
                </a:ext>
              </a:extLst>
            </xdr:cNvPr>
            <xdr:cNvSpPr txBox="1"/>
          </xdr:nvSpPr>
          <xdr:spPr>
            <a:xfrm>
              <a:off x="3679825" y="476250"/>
              <a:ext cx="1296189" cy="5859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𝑡=(𝑋 ̅−</a:t>
              </a:r>
              <a:r>
                <a:rPr lang="da-DK" sz="1100" b="0" i="0">
                  <a:solidFill>
                    <a:schemeClr val="tx1"/>
                  </a:solidFill>
                  <a:effectLst/>
                  <a:latin typeface="+mn-lt"/>
                  <a:ea typeface="+mn-ea"/>
                  <a:cs typeface="+mn-cs"/>
                </a:rPr>
                <a:t>𝜇_𝑋 ̅ </a:t>
              </a:r>
              <a:r>
                <a:rPr lang="da-DK" sz="1100" b="0" i="0">
                  <a:solidFill>
                    <a:schemeClr val="tx1"/>
                  </a:solidFill>
                  <a:effectLst/>
                  <a:latin typeface="Cambria Math" panose="02040503050406030204" pitchFamily="18" charset="0"/>
                  <a:ea typeface="+mn-ea"/>
                  <a:cs typeface="+mn-cs"/>
                </a:rPr>
                <a:t>)/((</a:t>
              </a:r>
              <a:r>
                <a:rPr lang="da-DK" sz="1100" b="0" i="0">
                  <a:latin typeface="Cambria Math" panose="02040503050406030204" pitchFamily="18" charset="0"/>
                </a:rPr>
                <a:t>𝑠/√𝑁) )=(</a:t>
              </a:r>
              <a:r>
                <a:rPr lang="da-DK" sz="1100" b="0" i="0">
                  <a:solidFill>
                    <a:schemeClr val="tx1"/>
                  </a:solidFill>
                  <a:effectLst/>
                  <a:latin typeface="+mn-lt"/>
                  <a:ea typeface="+mn-ea"/>
                  <a:cs typeface="+mn-cs"/>
                </a:rPr>
                <a:t>𝑋 ̅−𝜇_𝑋 ̅ </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𝑆_𝑋 ̅ </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oneCellAnchor>
    <xdr:from>
      <xdr:col>6</xdr:col>
      <xdr:colOff>450850</xdr:colOff>
      <xdr:row>6</xdr:row>
      <xdr:rowOff>6350</xdr:rowOff>
    </xdr:from>
    <xdr:ext cx="453008"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432E76BD-1AF2-4055-9634-B4BF1A0AE79D}"/>
                </a:ext>
              </a:extLst>
            </xdr:cNvPr>
            <xdr:cNvSpPr txBox="1"/>
          </xdr:nvSpPr>
          <xdr:spPr>
            <a:xfrm>
              <a:off x="3498850" y="11112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r>
                      <a:rPr lang="da-DK" sz="1100" b="0" i="1">
                        <a:latin typeface="Cambria Math" panose="02040503050406030204" pitchFamily="18" charset="0"/>
                      </a:rPr>
                      <m:t>𝜇</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432E76BD-1AF2-4055-9634-B4BF1A0AE79D}"/>
                </a:ext>
              </a:extLst>
            </xdr:cNvPr>
            <xdr:cNvSpPr txBox="1"/>
          </xdr:nvSpPr>
          <xdr:spPr>
            <a:xfrm>
              <a:off x="3498850" y="11112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𝜇_𝑋 ̅ =𝜇</a:t>
              </a:r>
              <a:endParaRPr lang="da-DK" sz="1100"/>
            </a:p>
          </xdr:txBody>
        </xdr:sp>
      </mc:Fallback>
    </mc:AlternateContent>
    <xdr:clientData/>
  </xdr:oneCellAnchor>
  <xdr:oneCellAnchor>
    <xdr:from>
      <xdr:col>6</xdr:col>
      <xdr:colOff>444500</xdr:colOff>
      <xdr:row>8</xdr:row>
      <xdr:rowOff>120650</xdr:rowOff>
    </xdr:from>
    <xdr:ext cx="566116" cy="349648"/>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348FADA6-FA0A-4754-BECD-6A79D8A8C07A}"/>
                </a:ext>
              </a:extLst>
            </xdr:cNvPr>
            <xdr:cNvSpPr txBox="1"/>
          </xdr:nvSpPr>
          <xdr:spPr>
            <a:xfrm>
              <a:off x="3492500" y="160020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𝑆</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348FADA6-FA0A-4754-BECD-6A79D8A8C07A}"/>
                </a:ext>
              </a:extLst>
            </xdr:cNvPr>
            <xdr:cNvSpPr txBox="1"/>
          </xdr:nvSpPr>
          <xdr:spPr>
            <a:xfrm>
              <a:off x="3492500" y="160020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𝑆_𝑋 ̅ =𝑆/√𝑁</a:t>
              </a:r>
              <a:endParaRPr lang="da-DK" sz="1100"/>
            </a:p>
          </xdr:txBody>
        </xdr:sp>
      </mc:Fallback>
    </mc:AlternateContent>
    <xdr:clientData/>
  </xdr:oneCellAnchor>
  <xdr:oneCellAnchor>
    <xdr:from>
      <xdr:col>3</xdr:col>
      <xdr:colOff>387350</xdr:colOff>
      <xdr:row>20</xdr:row>
      <xdr:rowOff>0</xdr:rowOff>
    </xdr:from>
    <xdr:ext cx="220125"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A9CBD695-C5DF-4910-97B3-8AA27A4238F9}"/>
                </a:ext>
              </a:extLst>
            </xdr:cNvPr>
            <xdr:cNvSpPr txBox="1"/>
          </xdr:nvSpPr>
          <xdr:spPr>
            <a:xfrm>
              <a:off x="1606550" y="3149600"/>
              <a:ext cx="2201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A9CBD695-C5DF-4910-97B3-8AA27A4238F9}"/>
                </a:ext>
              </a:extLst>
            </xdr:cNvPr>
            <xdr:cNvSpPr txBox="1"/>
          </xdr:nvSpPr>
          <xdr:spPr>
            <a:xfrm>
              <a:off x="1606550" y="3149600"/>
              <a:ext cx="2201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𝑆</a:t>
              </a:r>
              <a:r>
                <a:rPr lang="da-DK" sz="1100" b="0" i="0">
                  <a:solidFill>
                    <a:schemeClr val="tx1"/>
                  </a:solidFill>
                  <a:effectLst/>
                  <a:latin typeface="+mn-lt"/>
                  <a:ea typeface="+mn-ea"/>
                  <a:cs typeface="+mn-cs"/>
                </a:rPr>
                <a:t>_𝑋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457200</xdr:colOff>
      <xdr:row>24</xdr:row>
      <xdr:rowOff>25400</xdr:rowOff>
    </xdr:from>
    <xdr:ext cx="132216" cy="175113"/>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463B8911-37DE-46ED-A040-A66078C4D5CA}"/>
                </a:ext>
              </a:extLst>
            </xdr:cNvPr>
            <xdr:cNvSpPr txBox="1"/>
          </xdr:nvSpPr>
          <xdr:spPr>
            <a:xfrm>
              <a:off x="1676400" y="391795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a14:m>
              <a:r>
                <a:rPr lang="da-DK" sz="1100"/>
                <a:t>:</a:t>
              </a:r>
            </a:p>
          </xdr:txBody>
        </xdr:sp>
      </mc:Choice>
      <mc:Fallback xmlns="">
        <xdr:sp macro="" textlink="">
          <xdr:nvSpPr>
            <xdr:cNvPr id="6" name="Tekstfelt 5">
              <a:extLst>
                <a:ext uri="{FF2B5EF4-FFF2-40B4-BE49-F238E27FC236}">
                  <a16:creationId xmlns:a16="http://schemas.microsoft.com/office/drawing/2014/main" id="{463B8911-37DE-46ED-A040-A66078C4D5CA}"/>
                </a:ext>
              </a:extLst>
            </xdr:cNvPr>
            <xdr:cNvSpPr txBox="1"/>
          </xdr:nvSpPr>
          <xdr:spPr>
            <a:xfrm>
              <a:off x="1676400" y="391795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a:t>
              </a:r>
              <a:r>
                <a:rPr lang="da-DK" sz="1100"/>
                <a:t>:</a:t>
              </a:r>
            </a:p>
          </xdr:txBody>
        </xdr:sp>
      </mc:Fallback>
    </mc:AlternateContent>
    <xdr:clientData/>
  </xdr:oneCellAnchor>
  <xdr:oneCellAnchor>
    <xdr:from>
      <xdr:col>3</xdr:col>
      <xdr:colOff>387350</xdr:colOff>
      <xdr:row>25</xdr:row>
      <xdr:rowOff>0</xdr:rowOff>
    </xdr:from>
    <xdr:ext cx="194027" cy="17222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477D1731-71B9-40A0-9AEE-B11C6344808B}"/>
                </a:ext>
              </a:extLst>
            </xdr:cNvPr>
            <xdr:cNvSpPr txBox="1"/>
          </xdr:nvSpPr>
          <xdr:spPr>
            <a:xfrm>
              <a:off x="1606550" y="407670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oMath>
              </a14:m>
              <a:r>
                <a:rPr lang="da-DK" sz="1100"/>
                <a:t>:</a:t>
              </a:r>
            </a:p>
          </xdr:txBody>
        </xdr:sp>
      </mc:Choice>
      <mc:Fallback xmlns="">
        <xdr:sp macro="" textlink="">
          <xdr:nvSpPr>
            <xdr:cNvPr id="7" name="Tekstfelt 6">
              <a:extLst>
                <a:ext uri="{FF2B5EF4-FFF2-40B4-BE49-F238E27FC236}">
                  <a16:creationId xmlns:a16="http://schemas.microsoft.com/office/drawing/2014/main" id="{477D1731-71B9-40A0-9AEE-B11C6344808B}"/>
                </a:ext>
              </a:extLst>
            </xdr:cNvPr>
            <xdr:cNvSpPr txBox="1"/>
          </xdr:nvSpPr>
          <xdr:spPr>
            <a:xfrm>
              <a:off x="1606550" y="407670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𝜇_𝑋 ̅ </a:t>
              </a:r>
              <a:r>
                <a:rPr lang="da-DK" sz="1100"/>
                <a:t>:</a:t>
              </a:r>
            </a:p>
          </xdr:txBody>
        </xdr:sp>
      </mc:Fallback>
    </mc:AlternateContent>
    <xdr:clientData/>
  </xdr:oneCellAnchor>
  <xdr:oneCellAnchor>
    <xdr:from>
      <xdr:col>6</xdr:col>
      <xdr:colOff>409575</xdr:colOff>
      <xdr:row>11</xdr:row>
      <xdr:rowOff>25400</xdr:rowOff>
    </xdr:from>
    <xdr:ext cx="732060"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041F5878-04DB-49D4-8BD3-E1320A5D5E08}"/>
                </a:ext>
              </a:extLst>
            </xdr:cNvPr>
            <xdr:cNvSpPr txBox="1"/>
          </xdr:nvSpPr>
          <xdr:spPr>
            <a:xfrm>
              <a:off x="3673475" y="20637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−1</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041F5878-04DB-49D4-8BD3-E1320A5D5E08}"/>
                </a:ext>
              </a:extLst>
            </xdr:cNvPr>
            <xdr:cNvSpPr txBox="1"/>
          </xdr:nvSpPr>
          <xdr:spPr>
            <a:xfrm>
              <a:off x="3673475" y="20637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𝑑𝑓=𝑁−1</a:t>
              </a:r>
              <a:endParaRPr lang="da-DK" sz="1100"/>
            </a:p>
          </xdr:txBody>
        </xdr:sp>
      </mc:Fallback>
    </mc:AlternateContent>
    <xdr:clientData/>
  </xdr:oneCellAnchor>
  <xdr:twoCellAnchor editAs="oneCell">
    <xdr:from>
      <xdr:col>10</xdr:col>
      <xdr:colOff>12700</xdr:colOff>
      <xdr:row>31</xdr:row>
      <xdr:rowOff>25400</xdr:rowOff>
    </xdr:from>
    <xdr:to>
      <xdr:col>18</xdr:col>
      <xdr:colOff>370743</xdr:colOff>
      <xdr:row>38</xdr:row>
      <xdr:rowOff>134741</xdr:rowOff>
    </xdr:to>
    <xdr:pic>
      <xdr:nvPicPr>
        <xdr:cNvPr id="9" name="Billede 8">
          <a:extLst>
            <a:ext uri="{FF2B5EF4-FFF2-40B4-BE49-F238E27FC236}">
              <a16:creationId xmlns:a16="http://schemas.microsoft.com/office/drawing/2014/main" id="{A6488331-3515-454F-BDEC-A19943CC916A}"/>
            </a:ext>
          </a:extLst>
        </xdr:cNvPr>
        <xdr:cNvPicPr>
          <a:picLocks noChangeAspect="1"/>
        </xdr:cNvPicPr>
      </xdr:nvPicPr>
      <xdr:blipFill>
        <a:blip xmlns:r="http://schemas.openxmlformats.org/officeDocument/2006/relationships" r:embed="rId1"/>
        <a:stretch>
          <a:fillRect/>
        </a:stretch>
      </xdr:blipFill>
      <xdr:spPr>
        <a:xfrm>
          <a:off x="5803900" y="5842000"/>
          <a:ext cx="5234843" cy="1455541"/>
        </a:xfrm>
        <a:prstGeom prst="rect">
          <a:avLst/>
        </a:prstGeom>
      </xdr:spPr>
    </xdr:pic>
    <xdr:clientData/>
  </xdr:twoCellAnchor>
  <xdr:oneCellAnchor>
    <xdr:from>
      <xdr:col>6</xdr:col>
      <xdr:colOff>333375</xdr:colOff>
      <xdr:row>19</xdr:row>
      <xdr:rowOff>95250</xdr:rowOff>
    </xdr:from>
    <xdr:ext cx="566116" cy="349648"/>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C768E276-3EEE-425C-B1E4-D61368B4B395}"/>
                </a:ext>
              </a:extLst>
            </xdr:cNvPr>
            <xdr:cNvSpPr txBox="1"/>
          </xdr:nvSpPr>
          <xdr:spPr>
            <a:xfrm>
              <a:off x="3686175" y="356235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𝑆</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10" name="Tekstfelt 9">
              <a:extLst>
                <a:ext uri="{FF2B5EF4-FFF2-40B4-BE49-F238E27FC236}">
                  <a16:creationId xmlns:a16="http://schemas.microsoft.com/office/drawing/2014/main" id="{C768E276-3EEE-425C-B1E4-D61368B4B395}"/>
                </a:ext>
              </a:extLst>
            </xdr:cNvPr>
            <xdr:cNvSpPr txBox="1"/>
          </xdr:nvSpPr>
          <xdr:spPr>
            <a:xfrm>
              <a:off x="3686175" y="356235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𝑆_𝑋 ̅ =𝑆/√𝑁</a:t>
              </a:r>
              <a:endParaRPr lang="da-DK" sz="1100"/>
            </a:p>
          </xdr:txBody>
        </xdr:sp>
      </mc:Fallback>
    </mc:AlternateContent>
    <xdr:clientData/>
  </xdr:oneCellAnchor>
  <xdr:oneCellAnchor>
    <xdr:from>
      <xdr:col>6</xdr:col>
      <xdr:colOff>104775</xdr:colOff>
      <xdr:row>26</xdr:row>
      <xdr:rowOff>95250</xdr:rowOff>
    </xdr:from>
    <xdr:ext cx="693588" cy="367858"/>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9F875646-3AA3-4FD0-BEEB-3E3C9C03B527}"/>
                </a:ext>
              </a:extLst>
            </xdr:cNvPr>
            <xdr:cNvSpPr txBox="1"/>
          </xdr:nvSpPr>
          <xdr:spPr>
            <a:xfrm>
              <a:off x="3457575" y="4895850"/>
              <a:ext cx="693588"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9F875646-3AA3-4FD0-BEEB-3E3C9C03B527}"/>
                </a:ext>
              </a:extLst>
            </xdr:cNvPr>
            <xdr:cNvSpPr txBox="1"/>
          </xdr:nvSpPr>
          <xdr:spPr>
            <a:xfrm>
              <a:off x="3457575" y="4895850"/>
              <a:ext cx="693588"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𝑋 ̅−𝜇_𝑋 ̅ )/𝑆_𝑋 ̅  </a:t>
              </a:r>
              <a:endParaRPr lang="da-DK" sz="1100"/>
            </a:p>
          </xdr:txBody>
        </xdr:sp>
      </mc:Fallback>
    </mc:AlternateContent>
    <xdr:clientData/>
  </xdr:oneCellAnchor>
</xdr:wsDr>
</file>

<file path=xl/drawings/drawing18.xml><?xml version="1.0" encoding="utf-8"?>
<xdr:wsDr xmlns:xdr="http://schemas.openxmlformats.org/drawingml/2006/spreadsheetDrawing" xmlns:a="http://schemas.openxmlformats.org/drawingml/2006/main">
  <xdr:oneCellAnchor>
    <xdr:from>
      <xdr:col>6</xdr:col>
      <xdr:colOff>415925</xdr:colOff>
      <xdr:row>2</xdr:row>
      <xdr:rowOff>107950</xdr:rowOff>
    </xdr:from>
    <xdr:ext cx="1221488" cy="550022"/>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40C86C01-2BD3-4985-A0C4-CDE43DE43A08}"/>
                </a:ext>
              </a:extLst>
            </xdr:cNvPr>
            <xdr:cNvSpPr txBox="1"/>
          </xdr:nvSpPr>
          <xdr:spPr>
            <a:xfrm>
              <a:off x="3768725" y="47625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𝐶𝑎𝑠𝑒</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e>
                        </m:rad>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40C86C01-2BD3-4985-A0C4-CDE43DE43A08}"/>
                </a:ext>
              </a:extLst>
            </xdr:cNvPr>
            <xdr:cNvSpPr txBox="1"/>
          </xdr:nvSpPr>
          <xdr:spPr>
            <a:xfrm>
              <a:off x="3768725" y="47625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𝑡=〖𝑋_𝐶𝑎𝑠𝑒−𝑋 ̅〗_𝐶𝑡𝑟/(</a:t>
              </a:r>
              <a:r>
                <a:rPr lang="da-DK" sz="1100" b="0" i="0">
                  <a:solidFill>
                    <a:schemeClr val="tx1"/>
                  </a:solidFill>
                  <a:effectLst/>
                  <a:latin typeface="Cambria Math" panose="02040503050406030204" pitchFamily="18" charset="0"/>
                  <a:ea typeface="+mn-ea"/>
                  <a:cs typeface="+mn-cs"/>
                </a:rPr>
                <a:t>𝑆_𝐶𝑡𝑟·√((𝑛_𝐶𝑡𝑟+1)/𝑛_𝐶𝑡𝑟 ))</a:t>
              </a:r>
              <a:endParaRPr lang="da-DK" sz="1100"/>
            </a:p>
          </xdr:txBody>
        </xdr:sp>
      </mc:Fallback>
    </mc:AlternateContent>
    <xdr:clientData/>
  </xdr:oneCellAnchor>
  <xdr:oneCellAnchor>
    <xdr:from>
      <xdr:col>3</xdr:col>
      <xdr:colOff>387350</xdr:colOff>
      <xdr:row>25</xdr:row>
      <xdr:rowOff>0</xdr:rowOff>
    </xdr:from>
    <xdr:ext cx="308867"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693FE9E8-EF75-4790-942C-7B93D4D76A3F}"/>
                </a:ext>
              </a:extLst>
            </xdr:cNvPr>
            <xdr:cNvSpPr txBox="1"/>
          </xdr:nvSpPr>
          <xdr:spPr>
            <a:xfrm>
              <a:off x="1606550" y="45529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693FE9E8-EF75-4790-942C-7B93D4D76A3F}"/>
                </a:ext>
              </a:extLst>
            </xdr:cNvPr>
            <xdr:cNvSpPr txBox="1"/>
          </xdr:nvSpPr>
          <xdr:spPr>
            <a:xfrm>
              <a:off x="1606550" y="45529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𝑆_𝐶𝑡𝑟:</a:t>
              </a:r>
              <a:endParaRPr lang="da-DK" sz="1100"/>
            </a:p>
          </xdr:txBody>
        </xdr:sp>
      </mc:Fallback>
    </mc:AlternateContent>
    <xdr:clientData/>
  </xdr:oneCellAnchor>
  <xdr:oneCellAnchor>
    <xdr:from>
      <xdr:col>6</xdr:col>
      <xdr:colOff>409575</xdr:colOff>
      <xdr:row>15</xdr:row>
      <xdr:rowOff>25400</xdr:rowOff>
    </xdr:from>
    <xdr:ext cx="877613"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1B0B6121-9CF0-4B43-8314-32F5914779B5}"/>
                </a:ext>
              </a:extLst>
            </xdr:cNvPr>
            <xdr:cNvSpPr txBox="1"/>
          </xdr:nvSpPr>
          <xdr:spPr>
            <a:xfrm>
              <a:off x="3762375" y="2051050"/>
              <a:ext cx="8776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1B0B6121-9CF0-4B43-8314-32F5914779B5}"/>
                </a:ext>
              </a:extLst>
            </xdr:cNvPr>
            <xdr:cNvSpPr txBox="1"/>
          </xdr:nvSpPr>
          <xdr:spPr>
            <a:xfrm>
              <a:off x="3762375" y="2051050"/>
              <a:ext cx="8776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𝑑𝑓=𝑛_𝐶𝑡𝑟−1</a:t>
              </a:r>
              <a:endParaRPr lang="da-DK" sz="1100"/>
            </a:p>
          </xdr:txBody>
        </xdr:sp>
      </mc:Fallback>
    </mc:AlternateContent>
    <xdr:clientData/>
  </xdr:oneCellAnchor>
  <xdr:twoCellAnchor editAs="oneCell">
    <xdr:from>
      <xdr:col>10</xdr:col>
      <xdr:colOff>12700</xdr:colOff>
      <xdr:row>30</xdr:row>
      <xdr:rowOff>165100</xdr:rowOff>
    </xdr:from>
    <xdr:to>
      <xdr:col>18</xdr:col>
      <xdr:colOff>373918</xdr:colOff>
      <xdr:row>38</xdr:row>
      <xdr:rowOff>87116</xdr:rowOff>
    </xdr:to>
    <xdr:pic>
      <xdr:nvPicPr>
        <xdr:cNvPr id="9" name="Billede 8">
          <a:extLst>
            <a:ext uri="{FF2B5EF4-FFF2-40B4-BE49-F238E27FC236}">
              <a16:creationId xmlns:a16="http://schemas.microsoft.com/office/drawing/2014/main" id="{9659C915-0EED-4FF3-9280-9207EEA74084}"/>
            </a:ext>
          </a:extLst>
        </xdr:cNvPr>
        <xdr:cNvPicPr>
          <a:picLocks noChangeAspect="1"/>
        </xdr:cNvPicPr>
      </xdr:nvPicPr>
      <xdr:blipFill>
        <a:blip xmlns:r="http://schemas.openxmlformats.org/officeDocument/2006/relationships" r:embed="rId1"/>
        <a:stretch>
          <a:fillRect/>
        </a:stretch>
      </xdr:blipFill>
      <xdr:spPr>
        <a:xfrm>
          <a:off x="6019800" y="5873750"/>
          <a:ext cx="5234843" cy="1455541"/>
        </a:xfrm>
        <a:prstGeom prst="rect">
          <a:avLst/>
        </a:prstGeom>
      </xdr:spPr>
    </xdr:pic>
    <xdr:clientData/>
  </xdr:twoCellAnchor>
  <xdr:oneCellAnchor>
    <xdr:from>
      <xdr:col>6</xdr:col>
      <xdr:colOff>581025</xdr:colOff>
      <xdr:row>7</xdr:row>
      <xdr:rowOff>0</xdr:rowOff>
    </xdr:from>
    <xdr:ext cx="603499"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D7F1DC10-D222-4EA7-B587-1367A9F715F1}"/>
                </a:ext>
              </a:extLst>
            </xdr:cNvPr>
            <xdr:cNvSpPr txBox="1"/>
          </xdr:nvSpPr>
          <xdr:spPr>
            <a:xfrm>
              <a:off x="3933825" y="1289050"/>
              <a:ext cx="6034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𝐶𝑎𝑠𝑒</m:t>
                        </m:r>
                      </m:sub>
                    </m:sSub>
                    <m:r>
                      <a:rPr lang="da-DK" sz="1100" b="0" i="1">
                        <a:latin typeface="Cambria Math" panose="02040503050406030204" pitchFamily="18" charset="0"/>
                      </a:rPr>
                      <m:t>=0</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D7F1DC10-D222-4EA7-B587-1367A9F715F1}"/>
                </a:ext>
              </a:extLst>
            </xdr:cNvPr>
            <xdr:cNvSpPr txBox="1"/>
          </xdr:nvSpPr>
          <xdr:spPr>
            <a:xfrm>
              <a:off x="3933825" y="1289050"/>
              <a:ext cx="6034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𝑆_𝐶𝑎𝑠𝑒=0</a:t>
              </a:r>
              <a:endParaRPr lang="da-DK" sz="1100"/>
            </a:p>
          </xdr:txBody>
        </xdr:sp>
      </mc:Fallback>
    </mc:AlternateContent>
    <xdr:clientData/>
  </xdr:oneCellAnchor>
  <xdr:oneCellAnchor>
    <xdr:from>
      <xdr:col>6</xdr:col>
      <xdr:colOff>365125</xdr:colOff>
      <xdr:row>9</xdr:row>
      <xdr:rowOff>38100</xdr:rowOff>
    </xdr:from>
    <xdr:ext cx="867866" cy="175113"/>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F67A3788-B5D6-46BB-BD97-8C8279F4C82E}"/>
                </a:ext>
              </a:extLst>
            </xdr:cNvPr>
            <xdr:cNvSpPr txBox="1"/>
          </xdr:nvSpPr>
          <xdr:spPr>
            <a:xfrm>
              <a:off x="3717925" y="1720850"/>
              <a:ext cx="86786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𝐶𝑎𝑠𝑒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𝐶𝑎𝑠𝑒</m:t>
                        </m:r>
                      </m:sub>
                    </m:sSub>
                  </m:oMath>
                </m:oMathPara>
              </a14:m>
              <a:endParaRPr lang="da-DK" sz="1100"/>
            </a:p>
          </xdr:txBody>
        </xdr:sp>
      </mc:Choice>
      <mc:Fallback xmlns="">
        <xdr:sp macro="" textlink="">
          <xdr:nvSpPr>
            <xdr:cNvPr id="11" name="Tekstfelt 10">
              <a:extLst>
                <a:ext uri="{FF2B5EF4-FFF2-40B4-BE49-F238E27FC236}">
                  <a16:creationId xmlns:a16="http://schemas.microsoft.com/office/drawing/2014/main" id="{F67A3788-B5D6-46BB-BD97-8C8279F4C82E}"/>
                </a:ext>
              </a:extLst>
            </xdr:cNvPr>
            <xdr:cNvSpPr txBox="1"/>
          </xdr:nvSpPr>
          <xdr:spPr>
            <a:xfrm>
              <a:off x="3717925" y="1720850"/>
              <a:ext cx="86786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̅_𝐶𝑎𝑠𝑒=𝑋_𝐶𝑎𝑠𝑒</a:t>
              </a:r>
              <a:endParaRPr lang="da-DK" sz="1100"/>
            </a:p>
          </xdr:txBody>
        </xdr:sp>
      </mc:Fallback>
    </mc:AlternateContent>
    <xdr:clientData/>
  </xdr:oneCellAnchor>
  <xdr:oneCellAnchor>
    <xdr:from>
      <xdr:col>7</xdr:col>
      <xdr:colOff>3175</xdr:colOff>
      <xdr:row>11</xdr:row>
      <xdr:rowOff>25400</xdr:rowOff>
    </xdr:from>
    <xdr:ext cx="616002" cy="172227"/>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A2A1AEE4-D4A7-4660-96E5-902BB2A06FDA}"/>
                </a:ext>
              </a:extLst>
            </xdr:cNvPr>
            <xdr:cNvSpPr txBox="1"/>
          </xdr:nvSpPr>
          <xdr:spPr>
            <a:xfrm>
              <a:off x="3965575" y="2101850"/>
              <a:ext cx="6160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𝐶𝑎𝑠𝑒</m:t>
                        </m:r>
                      </m:sub>
                    </m:sSub>
                    <m:r>
                      <a:rPr lang="da-DK" sz="1100" b="0" i="1">
                        <a:latin typeface="Cambria Math" panose="02040503050406030204" pitchFamily="18" charset="0"/>
                      </a:rPr>
                      <m:t>=1</m:t>
                    </m:r>
                  </m:oMath>
                </m:oMathPara>
              </a14:m>
              <a:endParaRPr lang="da-DK" sz="1100"/>
            </a:p>
          </xdr:txBody>
        </xdr:sp>
      </mc:Choice>
      <mc:Fallback xmlns="">
        <xdr:sp macro="" textlink="">
          <xdr:nvSpPr>
            <xdr:cNvPr id="12" name="Tekstfelt 11">
              <a:extLst>
                <a:ext uri="{FF2B5EF4-FFF2-40B4-BE49-F238E27FC236}">
                  <a16:creationId xmlns:a16="http://schemas.microsoft.com/office/drawing/2014/main" id="{A2A1AEE4-D4A7-4660-96E5-902BB2A06FDA}"/>
                </a:ext>
              </a:extLst>
            </xdr:cNvPr>
            <xdr:cNvSpPr txBox="1"/>
          </xdr:nvSpPr>
          <xdr:spPr>
            <a:xfrm>
              <a:off x="3965575" y="2101850"/>
              <a:ext cx="6160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𝑛_𝐶𝑎𝑠𝑒=1</a:t>
              </a:r>
              <a:endParaRPr lang="da-DK" sz="1100"/>
            </a:p>
          </xdr:txBody>
        </xdr:sp>
      </mc:Fallback>
    </mc:AlternateContent>
    <xdr:clientData/>
  </xdr:oneCellAnchor>
  <xdr:oneCellAnchor>
    <xdr:from>
      <xdr:col>6</xdr:col>
      <xdr:colOff>561975</xdr:colOff>
      <xdr:row>12</xdr:row>
      <xdr:rowOff>165100</xdr:rowOff>
    </xdr:from>
    <xdr:ext cx="602729" cy="188898"/>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76203B39-AFEC-4369-B90F-2511ACAE9EE3}"/>
                </a:ext>
              </a:extLst>
            </xdr:cNvPr>
            <xdr:cNvSpPr txBox="1"/>
          </xdr:nvSpPr>
          <xdr:spPr>
            <a:xfrm>
              <a:off x="3914775" y="2451100"/>
              <a:ext cx="602729"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13" name="Tekstfelt 12">
              <a:extLst>
                <a:ext uri="{FF2B5EF4-FFF2-40B4-BE49-F238E27FC236}">
                  <a16:creationId xmlns:a16="http://schemas.microsoft.com/office/drawing/2014/main" id="{76203B39-AFEC-4369-B90F-2511ACAE9EE3}"/>
                </a:ext>
              </a:extLst>
            </xdr:cNvPr>
            <xdr:cNvSpPr txBox="1"/>
          </xdr:nvSpPr>
          <xdr:spPr>
            <a:xfrm>
              <a:off x="3914775" y="2451100"/>
              <a:ext cx="602729"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𝑆_𝑝^2=𝑆_𝐶𝑡𝑟^2</a:t>
              </a:r>
              <a:endParaRPr lang="da-DK" sz="1100"/>
            </a:p>
          </xdr:txBody>
        </xdr:sp>
      </mc:Fallback>
    </mc:AlternateContent>
    <xdr:clientData/>
  </xdr:oneCellAnchor>
  <xdr:oneCellAnchor>
    <xdr:from>
      <xdr:col>3</xdr:col>
      <xdr:colOff>358775</xdr:colOff>
      <xdr:row>24</xdr:row>
      <xdr:rowOff>0</xdr:rowOff>
    </xdr:from>
    <xdr:ext cx="325217" cy="175113"/>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E21DD75F-C840-43D7-9391-F48AF40C64D4}"/>
                </a:ext>
              </a:extLst>
            </xdr:cNvPr>
            <xdr:cNvSpPr txBox="1"/>
          </xdr:nvSpPr>
          <xdr:spPr>
            <a:xfrm>
              <a:off x="1577975" y="41592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E21DD75F-C840-43D7-9391-F48AF40C64D4}"/>
                </a:ext>
              </a:extLst>
            </xdr:cNvPr>
            <xdr:cNvSpPr txBox="1"/>
          </xdr:nvSpPr>
          <xdr:spPr>
            <a:xfrm>
              <a:off x="1577975" y="41592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̅_𝐶𝑡𝑟:</a:t>
              </a:r>
              <a:endParaRPr lang="da-DK" sz="1100"/>
            </a:p>
          </xdr:txBody>
        </xdr:sp>
      </mc:Fallback>
    </mc:AlternateContent>
    <xdr:clientData/>
  </xdr:oneCellAnchor>
  <xdr:oneCellAnchor>
    <xdr:from>
      <xdr:col>5</xdr:col>
      <xdr:colOff>676275</xdr:colOff>
      <xdr:row>25</xdr:row>
      <xdr:rowOff>19050</xdr:rowOff>
    </xdr:from>
    <xdr:ext cx="1221488" cy="550022"/>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1EC6F75F-8A18-4EEC-835C-7206733457B1}"/>
                </a:ext>
              </a:extLst>
            </xdr:cNvPr>
            <xdr:cNvSpPr txBox="1"/>
          </xdr:nvSpPr>
          <xdr:spPr>
            <a:xfrm>
              <a:off x="3419475" y="476250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𝐶𝑎𝑠𝑒</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e>
                        </m:rad>
                      </m:den>
                    </m:f>
                  </m:oMath>
                </m:oMathPara>
              </a14:m>
              <a:endParaRPr lang="da-DK" sz="1100"/>
            </a:p>
          </xdr:txBody>
        </xdr:sp>
      </mc:Choice>
      <mc:Fallback xmlns="">
        <xdr:sp macro="" textlink="">
          <xdr:nvSpPr>
            <xdr:cNvPr id="15" name="Tekstfelt 14">
              <a:extLst>
                <a:ext uri="{FF2B5EF4-FFF2-40B4-BE49-F238E27FC236}">
                  <a16:creationId xmlns:a16="http://schemas.microsoft.com/office/drawing/2014/main" id="{1EC6F75F-8A18-4EEC-835C-7206733457B1}"/>
                </a:ext>
              </a:extLst>
            </xdr:cNvPr>
            <xdr:cNvSpPr txBox="1"/>
          </xdr:nvSpPr>
          <xdr:spPr>
            <a:xfrm>
              <a:off x="3419475" y="476250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𝑡=〖𝑋_𝐶𝑎𝑠𝑒−𝑋 ̅〗_𝐶𝑡𝑟/(</a:t>
              </a:r>
              <a:r>
                <a:rPr lang="da-DK" sz="1100" b="0" i="0">
                  <a:solidFill>
                    <a:schemeClr val="tx1"/>
                  </a:solidFill>
                  <a:effectLst/>
                  <a:latin typeface="Cambria Math" panose="02040503050406030204" pitchFamily="18" charset="0"/>
                  <a:ea typeface="+mn-ea"/>
                  <a:cs typeface="+mn-cs"/>
                </a:rPr>
                <a:t>𝑆_𝐶𝑡𝑟·√((𝑛_𝐶𝑡𝑟+1)/𝑛_𝐶𝑡𝑟 ))</a:t>
              </a:r>
              <a:endParaRPr lang="da-DK" sz="1100"/>
            </a:p>
          </xdr:txBody>
        </xdr:sp>
      </mc:Fallback>
    </mc:AlternateContent>
    <xdr:clientData/>
  </xdr:oneCellAnchor>
</xdr:wsDr>
</file>

<file path=xl/drawings/drawing19.xml><?xml version="1.0" encoding="utf-8"?>
<xdr:wsDr xmlns:xdr="http://schemas.openxmlformats.org/drawingml/2006/spreadsheetDrawing" xmlns:a="http://schemas.openxmlformats.org/drawingml/2006/main">
  <xdr:oneCellAnchor>
    <xdr:from>
      <xdr:col>6</xdr:col>
      <xdr:colOff>85725</xdr:colOff>
      <xdr:row>5</xdr:row>
      <xdr:rowOff>177800</xdr:rowOff>
    </xdr:from>
    <xdr:ext cx="453008" cy="172227"/>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46610FD5-E27F-4251-BC29-3128F7A64446}"/>
                </a:ext>
              </a:extLst>
            </xdr:cNvPr>
            <xdr:cNvSpPr txBox="1"/>
          </xdr:nvSpPr>
          <xdr:spPr>
            <a:xfrm>
              <a:off x="3565525" y="73215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r>
                      <a:rPr lang="da-DK" sz="1100" b="0" i="1">
                        <a:latin typeface="Cambria Math" panose="02040503050406030204" pitchFamily="18" charset="0"/>
                      </a:rPr>
                      <m:t>𝜇</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46610FD5-E27F-4251-BC29-3128F7A64446}"/>
                </a:ext>
              </a:extLst>
            </xdr:cNvPr>
            <xdr:cNvSpPr txBox="1"/>
          </xdr:nvSpPr>
          <xdr:spPr>
            <a:xfrm>
              <a:off x="3565525" y="73215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𝜇_𝑋 ̅ =𝜇</a:t>
              </a:r>
              <a:endParaRPr lang="da-DK" sz="1100"/>
            </a:p>
          </xdr:txBody>
        </xdr:sp>
      </mc:Fallback>
    </mc:AlternateContent>
    <xdr:clientData/>
  </xdr:oneCellAnchor>
  <xdr:oneCellAnchor>
    <xdr:from>
      <xdr:col>6</xdr:col>
      <xdr:colOff>85725</xdr:colOff>
      <xdr:row>7</xdr:row>
      <xdr:rowOff>127000</xdr:rowOff>
    </xdr:from>
    <xdr:ext cx="598818" cy="320409"/>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921CFEF3-FE99-4CB5-81BA-B9240473A90C}"/>
                </a:ext>
              </a:extLst>
            </xdr:cNvPr>
            <xdr:cNvSpPr txBox="1"/>
          </xdr:nvSpPr>
          <xdr:spPr>
            <a:xfrm>
              <a:off x="3565525" y="76390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𝜎</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3" name="Tekstfelt 2">
              <a:extLst>
                <a:ext uri="{FF2B5EF4-FFF2-40B4-BE49-F238E27FC236}">
                  <a16:creationId xmlns:a16="http://schemas.microsoft.com/office/drawing/2014/main" id="{921CFEF3-FE99-4CB5-81BA-B9240473A90C}"/>
                </a:ext>
              </a:extLst>
            </xdr:cNvPr>
            <xdr:cNvSpPr txBox="1"/>
          </xdr:nvSpPr>
          <xdr:spPr>
            <a:xfrm>
              <a:off x="3565525" y="76390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𝜎_𝑋 ̅ =𝜎/√𝑁</a:t>
              </a:r>
              <a:endParaRPr lang="da-DK" sz="1100"/>
            </a:p>
          </xdr:txBody>
        </xdr:sp>
      </mc:Fallback>
    </mc:AlternateContent>
    <xdr:clientData/>
  </xdr:oneCellAnchor>
  <xdr:oneCellAnchor>
    <xdr:from>
      <xdr:col>6</xdr:col>
      <xdr:colOff>92075</xdr:colOff>
      <xdr:row>3</xdr:row>
      <xdr:rowOff>88900</xdr:rowOff>
    </xdr:from>
    <xdr:ext cx="779059" cy="367858"/>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B5ED7153-36A1-4C66-AC58-7BE290A479EB}"/>
                </a:ext>
              </a:extLst>
            </xdr:cNvPr>
            <xdr:cNvSpPr txBox="1"/>
          </xdr:nvSpPr>
          <xdr:spPr>
            <a:xfrm>
              <a:off x="3571875" y="68643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𝑧</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B5ED7153-36A1-4C66-AC58-7BE290A479EB}"/>
                </a:ext>
              </a:extLst>
            </xdr:cNvPr>
            <xdr:cNvSpPr txBox="1"/>
          </xdr:nvSpPr>
          <xdr:spPr>
            <a:xfrm>
              <a:off x="3571875" y="68643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𝑧_𝑋 ̅ =(𝑋 ̅−𝜇_𝑋 ̅ )/𝜎_𝑋 ̅  </a:t>
              </a:r>
              <a:endParaRPr lang="da-DK" sz="1100"/>
            </a:p>
          </xdr:txBody>
        </xdr:sp>
      </mc:Fallback>
    </mc:AlternateContent>
    <xdr:clientData/>
  </xdr:oneCellAnchor>
  <xdr:oneCellAnchor>
    <xdr:from>
      <xdr:col>3</xdr:col>
      <xdr:colOff>371475</xdr:colOff>
      <xdr:row>16</xdr:row>
      <xdr:rowOff>0</xdr:rowOff>
    </xdr:from>
    <xdr:ext cx="229935"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449F6D3A-9D2C-4CD0-A2F0-4FCF4117E1DC}"/>
                </a:ext>
              </a:extLst>
            </xdr:cNvPr>
            <xdr:cNvSpPr txBox="1"/>
          </xdr:nvSpPr>
          <xdr:spPr>
            <a:xfrm>
              <a:off x="1590675" y="9169400"/>
              <a:ext cx="229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𝜎</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449F6D3A-9D2C-4CD0-A2F0-4FCF4117E1DC}"/>
                </a:ext>
              </a:extLst>
            </xdr:cNvPr>
            <xdr:cNvSpPr txBox="1"/>
          </xdr:nvSpPr>
          <xdr:spPr>
            <a:xfrm>
              <a:off x="1590675" y="9169400"/>
              <a:ext cx="229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𝜎_𝑋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441325</xdr:colOff>
      <xdr:row>20</xdr:row>
      <xdr:rowOff>12700</xdr:rowOff>
    </xdr:from>
    <xdr:ext cx="132216" cy="175113"/>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3EDD6CED-90CA-4266-A680-210B7CE971B5}"/>
                </a:ext>
              </a:extLst>
            </xdr:cNvPr>
            <xdr:cNvSpPr txBox="1"/>
          </xdr:nvSpPr>
          <xdr:spPr>
            <a:xfrm>
              <a:off x="1660525" y="991870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a14:m>
              <a:r>
                <a:rPr lang="da-DK" sz="1100"/>
                <a:t>:</a:t>
              </a:r>
            </a:p>
          </xdr:txBody>
        </xdr:sp>
      </mc:Choice>
      <mc:Fallback xmlns="">
        <xdr:sp macro="" textlink="">
          <xdr:nvSpPr>
            <xdr:cNvPr id="6" name="Tekstfelt 5">
              <a:extLst>
                <a:ext uri="{FF2B5EF4-FFF2-40B4-BE49-F238E27FC236}">
                  <a16:creationId xmlns:a16="http://schemas.microsoft.com/office/drawing/2014/main" id="{3EDD6CED-90CA-4266-A680-210B7CE971B5}"/>
                </a:ext>
              </a:extLst>
            </xdr:cNvPr>
            <xdr:cNvSpPr txBox="1"/>
          </xdr:nvSpPr>
          <xdr:spPr>
            <a:xfrm>
              <a:off x="1660525" y="991870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a:t>
              </a:r>
              <a:r>
                <a:rPr lang="da-DK" sz="1100"/>
                <a:t>:</a:t>
              </a:r>
            </a:p>
          </xdr:txBody>
        </xdr:sp>
      </mc:Fallback>
    </mc:AlternateContent>
    <xdr:clientData/>
  </xdr:oneCellAnchor>
  <xdr:oneCellAnchor>
    <xdr:from>
      <xdr:col>3</xdr:col>
      <xdr:colOff>384175</xdr:colOff>
      <xdr:row>20</xdr:row>
      <xdr:rowOff>158750</xdr:rowOff>
    </xdr:from>
    <xdr:ext cx="194027" cy="17222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DD1D21A9-97DC-4A9F-992E-8394BD6B182F}"/>
                </a:ext>
              </a:extLst>
            </xdr:cNvPr>
            <xdr:cNvSpPr txBox="1"/>
          </xdr:nvSpPr>
          <xdr:spPr>
            <a:xfrm>
              <a:off x="1603375" y="1006475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oMath>
              </a14:m>
              <a:r>
                <a:rPr lang="da-DK" sz="1100"/>
                <a:t>:</a:t>
              </a:r>
            </a:p>
          </xdr:txBody>
        </xdr:sp>
      </mc:Choice>
      <mc:Fallback xmlns="">
        <xdr:sp macro="" textlink="">
          <xdr:nvSpPr>
            <xdr:cNvPr id="7" name="Tekstfelt 6">
              <a:extLst>
                <a:ext uri="{FF2B5EF4-FFF2-40B4-BE49-F238E27FC236}">
                  <a16:creationId xmlns:a16="http://schemas.microsoft.com/office/drawing/2014/main" id="{DD1D21A9-97DC-4A9F-992E-8394BD6B182F}"/>
                </a:ext>
              </a:extLst>
            </xdr:cNvPr>
            <xdr:cNvSpPr txBox="1"/>
          </xdr:nvSpPr>
          <xdr:spPr>
            <a:xfrm>
              <a:off x="1603375" y="1006475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𝜇_𝑋 ̅ </a:t>
              </a:r>
              <a:r>
                <a:rPr lang="da-DK" sz="1100"/>
                <a:t>:</a:t>
              </a:r>
            </a:p>
          </xdr:txBody>
        </xdr:sp>
      </mc:Fallback>
    </mc:AlternateContent>
    <xdr:clientData/>
  </xdr:oneCellAnchor>
  <xdr:oneCellAnchor>
    <xdr:from>
      <xdr:col>5</xdr:col>
      <xdr:colOff>339725</xdr:colOff>
      <xdr:row>36</xdr:row>
      <xdr:rowOff>12700</xdr:rowOff>
    </xdr:from>
    <xdr:ext cx="1478675"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C524E34D-9FB6-4DAC-A708-A98E8DA66207}"/>
                </a:ext>
              </a:extLst>
            </xdr:cNvPr>
            <xdr:cNvSpPr txBox="1"/>
          </xdr:nvSpPr>
          <xdr:spPr>
            <a:xfrm>
              <a:off x="2994025" y="128651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=2·</m:t>
                    </m:r>
                    <m:r>
                      <a:rPr lang="da-DK" sz="1100" b="0" i="1">
                        <a:latin typeface="Cambria Math" panose="02040503050406030204" pitchFamily="18" charset="0"/>
                      </a:rPr>
                      <m:t>𝑠𝑚𝑎𝑙𝑙𝑒𝑟</m:t>
                    </m:r>
                    <m:r>
                      <a:rPr lang="da-DK" sz="1100" b="0" i="1">
                        <a:latin typeface="Cambria Math" panose="02040503050406030204" pitchFamily="18" charset="0"/>
                      </a:rPr>
                      <m:t> </m:t>
                    </m:r>
                    <m:r>
                      <a:rPr lang="da-DK" sz="1100" b="0" i="1">
                        <a:latin typeface="Cambria Math" panose="02040503050406030204" pitchFamily="18" charset="0"/>
                      </a:rPr>
                      <m:t>𝑝𝑜𝑟𝑡𝑖𝑜𝑛</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C524E34D-9FB6-4DAC-A708-A98E8DA66207}"/>
                </a:ext>
              </a:extLst>
            </xdr:cNvPr>
            <xdr:cNvSpPr txBox="1"/>
          </xdr:nvSpPr>
          <xdr:spPr>
            <a:xfrm>
              <a:off x="2994025" y="128651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𝑝=2·𝑠𝑚𝑎𝑙𝑙𝑒𝑟 𝑝𝑜𝑟𝑡𝑖𝑜𝑛</a:t>
              </a:r>
              <a:endParaRPr lang="da-DK" sz="1100"/>
            </a:p>
          </xdr:txBody>
        </xdr:sp>
      </mc:Fallback>
    </mc:AlternateContent>
    <xdr:clientData/>
  </xdr:oneCellAnchor>
  <xdr:oneCellAnchor>
    <xdr:from>
      <xdr:col>10</xdr:col>
      <xdr:colOff>0</xdr:colOff>
      <xdr:row>26</xdr:row>
      <xdr:rowOff>50800</xdr:rowOff>
    </xdr:from>
    <xdr:ext cx="2609524" cy="1542857"/>
    <xdr:pic>
      <xdr:nvPicPr>
        <xdr:cNvPr id="9" name="Billede 8">
          <a:extLst>
            <a:ext uri="{FF2B5EF4-FFF2-40B4-BE49-F238E27FC236}">
              <a16:creationId xmlns:a16="http://schemas.microsoft.com/office/drawing/2014/main" id="{A71B65CB-3B69-41C1-A198-0824A17970C0}"/>
            </a:ext>
          </a:extLst>
        </xdr:cNvPr>
        <xdr:cNvPicPr>
          <a:picLocks noChangeAspect="1"/>
        </xdr:cNvPicPr>
      </xdr:nvPicPr>
      <xdr:blipFill>
        <a:blip xmlns:r="http://schemas.openxmlformats.org/officeDocument/2006/relationships" r:embed="rId1"/>
        <a:stretch>
          <a:fillRect/>
        </a:stretch>
      </xdr:blipFill>
      <xdr:spPr>
        <a:xfrm>
          <a:off x="5918200" y="11061700"/>
          <a:ext cx="2609524" cy="1542857"/>
        </a:xfrm>
        <a:prstGeom prst="rect">
          <a:avLst/>
        </a:prstGeom>
      </xdr:spPr>
    </xdr:pic>
    <xdr:clientData/>
  </xdr:oneCellAnchor>
  <xdr:oneCellAnchor>
    <xdr:from>
      <xdr:col>3</xdr:col>
      <xdr:colOff>25400</xdr:colOff>
      <xdr:row>13</xdr:row>
      <xdr:rowOff>0</xdr:rowOff>
    </xdr:from>
    <xdr:ext cx="644344" cy="190500"/>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4FB01169-D51B-4FEB-A3DC-BA773D100B9C}"/>
                </a:ext>
              </a:extLst>
            </xdr:cNvPr>
            <xdr:cNvSpPr txBox="1"/>
          </xdr:nvSpPr>
          <xdr:spPr>
            <a:xfrm>
              <a:off x="1244600" y="2371725"/>
              <a:ext cx="644344"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𝑁</m:t>
                        </m:r>
                      </m:e>
                      <m:sub>
                        <m:r>
                          <a:rPr lang="da-DK" sz="1100" b="0" i="1">
                            <a:latin typeface="Cambria Math" panose="02040503050406030204" pitchFamily="18" charset="0"/>
                          </a:rPr>
                          <m:t>𝑠𝑎𝑚𝑝𝑙𝑒</m:t>
                        </m:r>
                      </m:sub>
                    </m:sSub>
                    <m:r>
                      <a:rPr lang="da-DK" sz="1100" b="0" i="1">
                        <a:latin typeface="Cambria Math" panose="02040503050406030204" pitchFamily="18" charset="0"/>
                      </a:rPr>
                      <m:t>=</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4FB01169-D51B-4FEB-A3DC-BA773D100B9C}"/>
                </a:ext>
              </a:extLst>
            </xdr:cNvPr>
            <xdr:cNvSpPr txBox="1"/>
          </xdr:nvSpPr>
          <xdr:spPr>
            <a:xfrm>
              <a:off x="1244600" y="2371725"/>
              <a:ext cx="644344"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da-DK" sz="1100" b="0" i="0">
                  <a:latin typeface="Cambria Math" panose="02040503050406030204" pitchFamily="18" charset="0"/>
                </a:rPr>
                <a:t>𝑁_𝑠𝑎𝑚𝑝𝑙𝑒=</a:t>
              </a:r>
              <a:endParaRPr lang="da-DK" sz="1100"/>
            </a:p>
          </xdr:txBody>
        </xdr:sp>
      </mc:Fallback>
    </mc:AlternateContent>
    <xdr:clientData/>
  </xdr:oneCellAnchor>
  <xdr:oneCellAnchor>
    <xdr:from>
      <xdr:col>6</xdr:col>
      <xdr:colOff>28575</xdr:colOff>
      <xdr:row>15</xdr:row>
      <xdr:rowOff>95250</xdr:rowOff>
    </xdr:from>
    <xdr:ext cx="598818" cy="320409"/>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D5295719-2EB6-4380-80AC-85F344E756BC}"/>
                </a:ext>
              </a:extLst>
            </xdr:cNvPr>
            <xdr:cNvSpPr txBox="1"/>
          </xdr:nvSpPr>
          <xdr:spPr>
            <a:xfrm>
              <a:off x="3829050" y="28384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𝜎</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D5295719-2EB6-4380-80AC-85F344E756BC}"/>
                </a:ext>
              </a:extLst>
            </xdr:cNvPr>
            <xdr:cNvSpPr txBox="1"/>
          </xdr:nvSpPr>
          <xdr:spPr>
            <a:xfrm>
              <a:off x="3829050" y="28384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𝜎_𝑋 ̅ =𝜎/√𝑁</a:t>
              </a:r>
              <a:endParaRPr lang="da-DK" sz="1100"/>
            </a:p>
          </xdr:txBody>
        </xdr:sp>
      </mc:Fallback>
    </mc:AlternateContent>
    <xdr:clientData/>
  </xdr:oneCellAnchor>
  <xdr:oneCellAnchor>
    <xdr:from>
      <xdr:col>5</xdr:col>
      <xdr:colOff>647700</xdr:colOff>
      <xdr:row>22</xdr:row>
      <xdr:rowOff>95250</xdr:rowOff>
    </xdr:from>
    <xdr:ext cx="779059" cy="367858"/>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24CD45AA-4CAF-4692-A578-7F156F51B3C9}"/>
                </a:ext>
              </a:extLst>
            </xdr:cNvPr>
            <xdr:cNvSpPr txBox="1"/>
          </xdr:nvSpPr>
          <xdr:spPr>
            <a:xfrm>
              <a:off x="3619500" y="41338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𝑧</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24CD45AA-4CAF-4692-A578-7F156F51B3C9}"/>
                </a:ext>
              </a:extLst>
            </xdr:cNvPr>
            <xdr:cNvSpPr txBox="1"/>
          </xdr:nvSpPr>
          <xdr:spPr>
            <a:xfrm>
              <a:off x="3619500" y="41338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𝑧_𝑋 ̅ =(𝑋 ̅−𝜇_𝑋 ̅ )/𝜎_𝑋 ̅  </a:t>
              </a:r>
              <a:endParaRPr lang="da-DK" sz="11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twoCellAnchor editAs="oneCell">
    <xdr:from>
      <xdr:col>3</xdr:col>
      <xdr:colOff>316454</xdr:colOff>
      <xdr:row>11</xdr:row>
      <xdr:rowOff>139627</xdr:rowOff>
    </xdr:from>
    <xdr:to>
      <xdr:col>8</xdr:col>
      <xdr:colOff>205566</xdr:colOff>
      <xdr:row>21</xdr:row>
      <xdr:rowOff>164580</xdr:rowOff>
    </xdr:to>
    <xdr:pic>
      <xdr:nvPicPr>
        <xdr:cNvPr id="2" name="Billede 1">
          <a:extLst>
            <a:ext uri="{FF2B5EF4-FFF2-40B4-BE49-F238E27FC236}">
              <a16:creationId xmlns:a16="http://schemas.microsoft.com/office/drawing/2014/main" id="{A3AAAB73-3701-4515-A74E-2E2036A73993}"/>
            </a:ext>
          </a:extLst>
        </xdr:cNvPr>
        <xdr:cNvPicPr>
          <a:picLocks noChangeAspect="1"/>
        </xdr:cNvPicPr>
      </xdr:nvPicPr>
      <xdr:blipFill>
        <a:blip xmlns:r="http://schemas.openxmlformats.org/officeDocument/2006/relationships" r:embed="rId1"/>
        <a:stretch>
          <a:fillRect/>
        </a:stretch>
      </xdr:blipFill>
      <xdr:spPr>
        <a:xfrm>
          <a:off x="1535654" y="2143687"/>
          <a:ext cx="3503851" cy="1834703"/>
        </a:xfrm>
        <a:prstGeom prst="rect">
          <a:avLst/>
        </a:prstGeom>
      </xdr:spPr>
    </xdr:pic>
    <xdr:clientData/>
  </xdr:twoCellAnchor>
  <xdr:oneCellAnchor>
    <xdr:from>
      <xdr:col>6</xdr:col>
      <xdr:colOff>269081</xdr:colOff>
      <xdr:row>3</xdr:row>
      <xdr:rowOff>45244</xdr:rowOff>
    </xdr:from>
    <xdr:ext cx="1722716" cy="510589"/>
    <mc:AlternateContent xmlns:mc="http://schemas.openxmlformats.org/markup-compatibility/2006" xmlns:a14="http://schemas.microsoft.com/office/drawing/2010/main">
      <mc:Choice Requires="a14">
        <xdr:sp macro="" textlink="">
          <xdr:nvSpPr>
            <xdr:cNvPr id="4" name="Tekstfelt 12">
              <a:extLst>
                <a:ext uri="{FF2B5EF4-FFF2-40B4-BE49-F238E27FC236}">
                  <a16:creationId xmlns:a16="http://schemas.microsoft.com/office/drawing/2014/main" id="{C1ED2F35-D446-4D58-BA76-A535021C878D}"/>
                </a:ext>
              </a:extLst>
            </xdr:cNvPr>
            <xdr:cNvSpPr txBox="1"/>
          </xdr:nvSpPr>
          <xdr:spPr>
            <a:xfrm>
              <a:off x="6998494" y="588169"/>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13" name="Tekstfelt 12">
              <a:extLst>
                <a:ext uri="{FF2B5EF4-FFF2-40B4-BE49-F238E27FC236}">
                  <a16:creationId xmlns:a16="http://schemas.microsoft.com/office/drawing/2014/main" id="{C1ED2F35-D446-4D58-BA76-A535021C878D}"/>
                </a:ext>
              </a:extLst>
            </xdr:cNvPr>
            <xdr:cNvSpPr txBox="1"/>
          </xdr:nvSpPr>
          <xdr:spPr>
            <a:xfrm>
              <a:off x="6998494" y="588169"/>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𝑐𝑜𝑣_𝑋𝑌=(∑1▒〖(𝑋−𝑋 ̅ 〗)(𝑌−𝑌 ̅))/(𝑁−1)</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7</xdr:col>
      <xdr:colOff>397668</xdr:colOff>
      <xdr:row>6</xdr:row>
      <xdr:rowOff>73816</xdr:rowOff>
    </xdr:from>
    <xdr:ext cx="1050132" cy="490134"/>
    <mc:AlternateContent xmlns:mc="http://schemas.openxmlformats.org/markup-compatibility/2006" xmlns:a14="http://schemas.microsoft.com/office/drawing/2010/main">
      <mc:Choice Requires="a14">
        <xdr:sp macro="" textlink="">
          <xdr:nvSpPr>
            <xdr:cNvPr id="9" name="Tekstfelt 13">
              <a:extLst>
                <a:ext uri="{FF2B5EF4-FFF2-40B4-BE49-F238E27FC236}">
                  <a16:creationId xmlns:a16="http://schemas.microsoft.com/office/drawing/2014/main" id="{ACDD96DB-6C79-482F-AD11-64154415B217}"/>
                </a:ext>
              </a:extLst>
            </xdr:cNvPr>
            <xdr:cNvSpPr txBox="1"/>
          </xdr:nvSpPr>
          <xdr:spPr>
            <a:xfrm>
              <a:off x="7774781" y="1173954"/>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𝑟</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𝑋</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sub>
                        </m:sSub>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14" name="Tekstfelt 13">
              <a:extLst>
                <a:ext uri="{FF2B5EF4-FFF2-40B4-BE49-F238E27FC236}">
                  <a16:creationId xmlns:a16="http://schemas.microsoft.com/office/drawing/2014/main" id="{ACDD96DB-6C79-482F-AD11-64154415B217}"/>
                </a:ext>
              </a:extLst>
            </xdr:cNvPr>
            <xdr:cNvSpPr txBox="1"/>
          </xdr:nvSpPr>
          <xdr:spPr>
            <a:xfrm>
              <a:off x="7774781" y="1173954"/>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𝑟=(𝑐𝑜𝑣_𝑋𝑌)/(𝑠_𝑋 𝑠_𝑌 )</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3</xdr:col>
      <xdr:colOff>649380</xdr:colOff>
      <xdr:row>27</xdr:row>
      <xdr:rowOff>19049</xdr:rowOff>
    </xdr:from>
    <xdr:ext cx="126317" cy="175113"/>
    <mc:AlternateContent xmlns:mc="http://schemas.openxmlformats.org/markup-compatibility/2006" xmlns:a14="http://schemas.microsoft.com/office/drawing/2010/main">
      <mc:Choice Requires="a14">
        <xdr:sp macro="" textlink="">
          <xdr:nvSpPr>
            <xdr:cNvPr id="10" name="Tekstfelt 17">
              <a:extLst>
                <a:ext uri="{FF2B5EF4-FFF2-40B4-BE49-F238E27FC236}">
                  <a16:creationId xmlns:a16="http://schemas.microsoft.com/office/drawing/2014/main" id="{ABFF8928-6722-490C-9F73-177430E006E4}"/>
                </a:ext>
              </a:extLst>
            </xdr:cNvPr>
            <xdr:cNvSpPr txBox="1"/>
          </xdr:nvSpPr>
          <xdr:spPr>
            <a:xfrm>
              <a:off x="4789954" y="2366682"/>
              <a:ext cx="1263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oMath>
                </m:oMathPara>
              </a14:m>
              <a:endParaRPr lang="da-DK" sz="1100"/>
            </a:p>
          </xdr:txBody>
        </xdr:sp>
      </mc:Choice>
      <mc:Fallback xmlns="">
        <xdr:sp macro="" textlink="">
          <xdr:nvSpPr>
            <xdr:cNvPr id="10" name="Tekstfelt 17">
              <a:extLst>
                <a:ext uri="{FF2B5EF4-FFF2-40B4-BE49-F238E27FC236}">
                  <a16:creationId xmlns:a16="http://schemas.microsoft.com/office/drawing/2014/main" id="{ABFF8928-6722-490C-9F73-177430E006E4}"/>
                </a:ext>
              </a:extLst>
            </xdr:cNvPr>
            <xdr:cNvSpPr txBox="1"/>
          </xdr:nvSpPr>
          <xdr:spPr>
            <a:xfrm>
              <a:off x="4789954" y="2366682"/>
              <a:ext cx="1263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 ̅</a:t>
              </a:r>
              <a:endParaRPr lang="da-DK" sz="1100"/>
            </a:p>
          </xdr:txBody>
        </xdr:sp>
      </mc:Fallback>
    </mc:AlternateContent>
    <xdr:clientData/>
  </xdr:oneCellAnchor>
  <xdr:oneCellAnchor>
    <xdr:from>
      <xdr:col>4</xdr:col>
      <xdr:colOff>10645</xdr:colOff>
      <xdr:row>28</xdr:row>
      <xdr:rowOff>13447</xdr:rowOff>
    </xdr:from>
    <xdr:ext cx="120354" cy="175113"/>
    <mc:AlternateContent xmlns:mc="http://schemas.openxmlformats.org/markup-compatibility/2006" xmlns:a14="http://schemas.microsoft.com/office/drawing/2010/main">
      <mc:Choice Requires="a14">
        <xdr:sp macro="" textlink="">
          <xdr:nvSpPr>
            <xdr:cNvPr id="16" name="Tekstfelt 18">
              <a:extLst>
                <a:ext uri="{FF2B5EF4-FFF2-40B4-BE49-F238E27FC236}">
                  <a16:creationId xmlns:a16="http://schemas.microsoft.com/office/drawing/2014/main" id="{2F9037EE-D81C-4CEE-BB94-BDEC05FEADA7}"/>
                </a:ext>
              </a:extLst>
            </xdr:cNvPr>
            <xdr:cNvSpPr txBox="1"/>
          </xdr:nvSpPr>
          <xdr:spPr>
            <a:xfrm>
              <a:off x="4801160" y="2545976"/>
              <a:ext cx="12035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𝑌</m:t>
                        </m:r>
                      </m:e>
                    </m:acc>
                  </m:oMath>
                </m:oMathPara>
              </a14:m>
              <a:endParaRPr lang="da-DK" sz="1100"/>
            </a:p>
          </xdr:txBody>
        </xdr:sp>
      </mc:Choice>
      <mc:Fallback xmlns="">
        <xdr:sp macro="" textlink="">
          <xdr:nvSpPr>
            <xdr:cNvPr id="16" name="Tekstfelt 18">
              <a:extLst>
                <a:ext uri="{FF2B5EF4-FFF2-40B4-BE49-F238E27FC236}">
                  <a16:creationId xmlns:a16="http://schemas.microsoft.com/office/drawing/2014/main" id="{2F9037EE-D81C-4CEE-BB94-BDEC05FEADA7}"/>
                </a:ext>
              </a:extLst>
            </xdr:cNvPr>
            <xdr:cNvSpPr txBox="1"/>
          </xdr:nvSpPr>
          <xdr:spPr>
            <a:xfrm>
              <a:off x="4801160" y="2545976"/>
              <a:ext cx="12035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𝑌 ̅</a:t>
              </a:r>
              <a:endParaRPr lang="da-DK" sz="1100"/>
            </a:p>
          </xdr:txBody>
        </xdr:sp>
      </mc:Fallback>
    </mc:AlternateContent>
    <xdr:clientData/>
  </xdr:oneCellAnchor>
  <xdr:oneCellAnchor>
    <xdr:from>
      <xdr:col>6</xdr:col>
      <xdr:colOff>137160</xdr:colOff>
      <xdr:row>34</xdr:row>
      <xdr:rowOff>167640</xdr:rowOff>
    </xdr:from>
    <xdr:ext cx="1722716" cy="510589"/>
    <mc:AlternateContent xmlns:mc="http://schemas.openxmlformats.org/markup-compatibility/2006" xmlns:a14="http://schemas.microsoft.com/office/drawing/2010/main">
      <mc:Choice Requires="a14">
        <xdr:sp macro="" textlink="">
          <xdr:nvSpPr>
            <xdr:cNvPr id="21" name="Tekstfelt 12">
              <a:extLst>
                <a:ext uri="{FF2B5EF4-FFF2-40B4-BE49-F238E27FC236}">
                  <a16:creationId xmlns:a16="http://schemas.microsoft.com/office/drawing/2014/main" id="{49ABCB21-D51C-4D58-BD7C-CFCAB637DF91}"/>
                </a:ext>
              </a:extLst>
            </xdr:cNvPr>
            <xdr:cNvSpPr txBox="1"/>
          </xdr:nvSpPr>
          <xdr:spPr>
            <a:xfrm>
              <a:off x="6141720" y="6408420"/>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21" name="Tekstfelt 12">
              <a:extLst>
                <a:ext uri="{FF2B5EF4-FFF2-40B4-BE49-F238E27FC236}">
                  <a16:creationId xmlns:a16="http://schemas.microsoft.com/office/drawing/2014/main" id="{49ABCB21-D51C-4D58-BD7C-CFCAB637DF91}"/>
                </a:ext>
              </a:extLst>
            </xdr:cNvPr>
            <xdr:cNvSpPr txBox="1"/>
          </xdr:nvSpPr>
          <xdr:spPr>
            <a:xfrm>
              <a:off x="6141720" y="6408420"/>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𝑐𝑜𝑣_𝑋𝑌=(∑1▒〖(𝑋−𝑋 ̅ 〗)(𝑌−𝑌 ̅))/(𝑁−1)</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7</xdr:col>
      <xdr:colOff>160020</xdr:colOff>
      <xdr:row>39</xdr:row>
      <xdr:rowOff>129540</xdr:rowOff>
    </xdr:from>
    <xdr:ext cx="1050132" cy="490134"/>
    <mc:AlternateContent xmlns:mc="http://schemas.openxmlformats.org/markup-compatibility/2006" xmlns:a14="http://schemas.microsoft.com/office/drawing/2010/main">
      <mc:Choice Requires="a14">
        <xdr:sp macro="" textlink="">
          <xdr:nvSpPr>
            <xdr:cNvPr id="23" name="Tekstfelt 13">
              <a:extLst>
                <a:ext uri="{FF2B5EF4-FFF2-40B4-BE49-F238E27FC236}">
                  <a16:creationId xmlns:a16="http://schemas.microsoft.com/office/drawing/2014/main" id="{F0C1550B-EEC2-4E78-B2D5-28060FD4274B}"/>
                </a:ext>
              </a:extLst>
            </xdr:cNvPr>
            <xdr:cNvSpPr txBox="1"/>
          </xdr:nvSpPr>
          <xdr:spPr>
            <a:xfrm>
              <a:off x="7383780" y="7284720"/>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𝑟</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𝑋</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sub>
                        </m:sSub>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23" name="Tekstfelt 13">
              <a:extLst>
                <a:ext uri="{FF2B5EF4-FFF2-40B4-BE49-F238E27FC236}">
                  <a16:creationId xmlns:a16="http://schemas.microsoft.com/office/drawing/2014/main" id="{F0C1550B-EEC2-4E78-B2D5-28060FD4274B}"/>
                </a:ext>
              </a:extLst>
            </xdr:cNvPr>
            <xdr:cNvSpPr txBox="1"/>
          </xdr:nvSpPr>
          <xdr:spPr>
            <a:xfrm>
              <a:off x="7383780" y="7284720"/>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𝑟=(𝑐𝑜𝑣_𝑋𝑌)/(𝑠_𝑋 𝑠_𝑌 )</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7</xdr:col>
      <xdr:colOff>365760</xdr:colOff>
      <xdr:row>45</xdr:row>
      <xdr:rowOff>38100</xdr:rowOff>
    </xdr:from>
    <xdr:ext cx="732060" cy="172227"/>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25B4442F-F359-47A7-8B7A-608B547BA5A6}"/>
                </a:ext>
              </a:extLst>
            </xdr:cNvPr>
            <xdr:cNvSpPr txBox="1"/>
          </xdr:nvSpPr>
          <xdr:spPr>
            <a:xfrm>
              <a:off x="7802880" y="830580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−2</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25B4442F-F359-47A7-8B7A-608B547BA5A6}"/>
                </a:ext>
              </a:extLst>
            </xdr:cNvPr>
            <xdr:cNvSpPr txBox="1"/>
          </xdr:nvSpPr>
          <xdr:spPr>
            <a:xfrm>
              <a:off x="7802880" y="830580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𝑑𝑓=𝑁−2</a:t>
              </a:r>
              <a:endParaRPr lang="da-DK" sz="1100"/>
            </a:p>
          </xdr:txBody>
        </xdr:sp>
      </mc:Fallback>
    </mc:AlternateContent>
    <xdr:clientData/>
  </xdr:oneCellAnchor>
  <xdr:twoCellAnchor>
    <xdr:from>
      <xdr:col>0</xdr:col>
      <xdr:colOff>0</xdr:colOff>
      <xdr:row>30</xdr:row>
      <xdr:rowOff>152400</xdr:rowOff>
    </xdr:from>
    <xdr:to>
      <xdr:col>0</xdr:col>
      <xdr:colOff>3272940</xdr:colOff>
      <xdr:row>34</xdr:row>
      <xdr:rowOff>53340</xdr:rowOff>
    </xdr:to>
    <xdr:pic>
      <xdr:nvPicPr>
        <xdr:cNvPr id="8" name="Billede 2">
          <a:extLst>
            <a:ext uri="{FF2B5EF4-FFF2-40B4-BE49-F238E27FC236}">
              <a16:creationId xmlns:a16="http://schemas.microsoft.com/office/drawing/2014/main" id="{504E3FD9-B01A-4D9F-B855-82DB330B74C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0" y="5646420"/>
          <a:ext cx="3272940" cy="66294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oneCellAnchor>
    <xdr:from>
      <xdr:col>8</xdr:col>
      <xdr:colOff>295275</xdr:colOff>
      <xdr:row>2</xdr:row>
      <xdr:rowOff>95250</xdr:rowOff>
    </xdr:from>
    <xdr:ext cx="1335494" cy="586251"/>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401D004D-7994-48C2-A510-B88FCF2A9A15}"/>
                </a:ext>
              </a:extLst>
            </xdr:cNvPr>
            <xdr:cNvSpPr txBox="1"/>
          </xdr:nvSpPr>
          <xdr:spPr>
            <a:xfrm>
              <a:off x="4778375" y="463550"/>
              <a:ext cx="1335494" cy="5862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num>
                      <m:den>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e>
                        </m:d>
                      </m:den>
                    </m:f>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401D004D-7994-48C2-A510-B88FCF2A9A15}"/>
                </a:ext>
              </a:extLst>
            </xdr:cNvPr>
            <xdr:cNvSpPr txBox="1"/>
          </xdr:nvSpPr>
          <xdr:spPr>
            <a:xfrm>
              <a:off x="4778375" y="463550"/>
              <a:ext cx="1335494" cy="5862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𝑡=(𝐷 ̅−𝜇_𝐷)/((𝑆_𝐷/√𝑁) )=</a:t>
              </a:r>
              <a:r>
                <a:rPr lang="da-DK" sz="1100" b="0" i="0">
                  <a:solidFill>
                    <a:schemeClr val="tx1"/>
                  </a:solidFill>
                  <a:effectLst/>
                  <a:latin typeface="+mn-lt"/>
                  <a:ea typeface="+mn-ea"/>
                  <a:cs typeface="+mn-cs"/>
                </a:rPr>
                <a:t>(𝐷 ̅−𝜇</a:t>
              </a:r>
              <a:r>
                <a:rPr lang="da-DK" sz="1100" b="0" i="0">
                  <a:solidFill>
                    <a:schemeClr val="tx1"/>
                  </a:solidFill>
                  <a:effectLst/>
                  <a:latin typeface="Cambria Math" panose="02040503050406030204" pitchFamily="18" charset="0"/>
                  <a:ea typeface="+mn-ea"/>
                  <a:cs typeface="+mn-cs"/>
                </a:rPr>
                <a:t>_𝐷 ̅ </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𝑆_𝐷 ̅ </a:t>
              </a:r>
              <a:r>
                <a:rPr lang="da-DK" sz="1100" b="0" i="0">
                  <a:solidFill>
                    <a:schemeClr val="tx1"/>
                  </a:solidFill>
                  <a:effectLst/>
                  <a:latin typeface="+mn-lt"/>
                  <a:ea typeface="+mn-ea"/>
                  <a:cs typeface="+mn-cs"/>
                </a:rPr>
                <a:t> </a:t>
              </a:r>
              <a:endParaRPr lang="da-DK" sz="1100"/>
            </a:p>
          </xdr:txBody>
        </xdr:sp>
      </mc:Fallback>
    </mc:AlternateContent>
    <xdr:clientData/>
  </xdr:oneCellAnchor>
  <xdr:twoCellAnchor editAs="oneCell">
    <xdr:from>
      <xdr:col>13</xdr:col>
      <xdr:colOff>0</xdr:colOff>
      <xdr:row>5</xdr:row>
      <xdr:rowOff>19050</xdr:rowOff>
    </xdr:from>
    <xdr:to>
      <xdr:col>16</xdr:col>
      <xdr:colOff>476250</xdr:colOff>
      <xdr:row>16</xdr:row>
      <xdr:rowOff>66675</xdr:rowOff>
    </xdr:to>
    <xdr:pic>
      <xdr:nvPicPr>
        <xdr:cNvPr id="3" name="Billede 2" descr="https://lh6.googleusercontent.com/KJByFDI9lmGTXFyNWvJW9VELRVmq8XP0-wbGtfvgzWGL_EBFm4Uc5cfceMyINgeYLfxdo2YCMO8PQkVImt0YJBymYbirdeQKVcz_NFFyOHBMjC2dWoTVpMySdFC-OLLQbMqCYRGG">
          <a:extLst>
            <a:ext uri="{FF2B5EF4-FFF2-40B4-BE49-F238E27FC236}">
              <a16:creationId xmlns:a16="http://schemas.microsoft.com/office/drawing/2014/main" id="{274BCFD9-D4CD-4ECE-AC4F-058F145F468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315200" y="939800"/>
          <a:ext cx="2305050" cy="208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12700</xdr:colOff>
      <xdr:row>5</xdr:row>
      <xdr:rowOff>0</xdr:rowOff>
    </xdr:from>
    <xdr:to>
      <xdr:col>23</xdr:col>
      <xdr:colOff>47625</xdr:colOff>
      <xdr:row>16</xdr:row>
      <xdr:rowOff>47625</xdr:rowOff>
    </xdr:to>
    <xdr:pic>
      <xdr:nvPicPr>
        <xdr:cNvPr id="5" name="Billede 4" descr="https://lh5.googleusercontent.com/nLjTkX0nHdCqeI0V-8_KTiskTecDt7gjOyV6bHwXMxQNsTYz63qx9rLOxoTXOMe-7ADXY_0zFFhD3lNAajhtynvY76iajGa9C87xjImcBxkbJmxaHKlBy2nY-eAz__XrafRF-R34">
          <a:extLst>
            <a:ext uri="{FF2B5EF4-FFF2-40B4-BE49-F238E27FC236}">
              <a16:creationId xmlns:a16="http://schemas.microsoft.com/office/drawing/2014/main" id="{04163C21-7DB4-4072-AD31-138BAE0B4ED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375900" y="920750"/>
          <a:ext cx="3086100" cy="209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130175</xdr:colOff>
      <xdr:row>7</xdr:row>
      <xdr:rowOff>19050</xdr:rowOff>
    </xdr:from>
    <xdr:ext cx="1308692"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A6CDFAB2-A483-40A9-B64E-A4772A284E8A}"/>
                </a:ext>
              </a:extLst>
            </xdr:cNvPr>
            <xdr:cNvSpPr txBox="1"/>
          </xdr:nvSpPr>
          <xdr:spPr>
            <a:xfrm>
              <a:off x="4397375" y="1308100"/>
              <a:ext cx="130869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𝐷</m:t>
                    </m:r>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𝐸𝑂𝑇</m:t>
                        </m:r>
                      </m:sub>
                    </m:sSub>
                  </m:oMath>
                </m:oMathPara>
              </a14:m>
              <a:endParaRPr lang="da-DK" sz="1100"/>
            </a:p>
          </xdr:txBody>
        </xdr:sp>
      </mc:Choice>
      <mc:Fallback xmlns="">
        <xdr:sp macro="" textlink="">
          <xdr:nvSpPr>
            <xdr:cNvPr id="6" name="Tekstfelt 5">
              <a:extLst>
                <a:ext uri="{FF2B5EF4-FFF2-40B4-BE49-F238E27FC236}">
                  <a16:creationId xmlns:a16="http://schemas.microsoft.com/office/drawing/2014/main" id="{A6CDFAB2-A483-40A9-B64E-A4772A284E8A}"/>
                </a:ext>
              </a:extLst>
            </xdr:cNvPr>
            <xdr:cNvSpPr txBox="1"/>
          </xdr:nvSpPr>
          <xdr:spPr>
            <a:xfrm>
              <a:off x="4397375" y="1308100"/>
              <a:ext cx="130869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𝐷=𝑋_𝐵𝑎𝑠𝑒𝑙𝑖𝑛𝑒−𝑋_𝐸𝑂𝑇</a:t>
              </a:r>
              <a:endParaRPr lang="da-DK" sz="1100"/>
            </a:p>
          </xdr:txBody>
        </xdr:sp>
      </mc:Fallback>
    </mc:AlternateContent>
    <xdr:clientData/>
  </xdr:oneCellAnchor>
  <xdr:oneCellAnchor>
    <xdr:from>
      <xdr:col>8</xdr:col>
      <xdr:colOff>422275</xdr:colOff>
      <xdr:row>13</xdr:row>
      <xdr:rowOff>57150</xdr:rowOff>
    </xdr:from>
    <xdr:ext cx="65" cy="172227"/>
    <xdr:sp macro="" textlink="">
      <xdr:nvSpPr>
        <xdr:cNvPr id="7" name="Tekstfelt 6">
          <a:extLst>
            <a:ext uri="{FF2B5EF4-FFF2-40B4-BE49-F238E27FC236}">
              <a16:creationId xmlns:a16="http://schemas.microsoft.com/office/drawing/2014/main" id="{5F640B7F-FEF9-4FF4-8D85-34483EE3A4ED}"/>
            </a:ext>
          </a:extLst>
        </xdr:cNvPr>
        <xdr:cNvSpPr txBox="1"/>
      </xdr:nvSpPr>
      <xdr:spPr>
        <a:xfrm>
          <a:off x="4689475" y="245110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8</xdr:col>
      <xdr:colOff>454025</xdr:colOff>
      <xdr:row>10</xdr:row>
      <xdr:rowOff>133350</xdr:rowOff>
    </xdr:from>
    <xdr:ext cx="702436" cy="33874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9FA65D72-CE17-43CD-9C97-4AFD36C9714A}"/>
                </a:ext>
              </a:extLst>
            </xdr:cNvPr>
            <xdr:cNvSpPr txBox="1"/>
          </xdr:nvSpPr>
          <xdr:spPr>
            <a:xfrm>
              <a:off x="4721225" y="197485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nary>
                      <m:naryPr>
                        <m:chr m:val="∑"/>
                        <m:limLoc m:val="subSup"/>
                        <m:supHide m:val="on"/>
                        <m:ctrlPr>
                          <a:rPr lang="da-DK" sz="1100" b="0" i="1">
                            <a:latin typeface="Cambria Math" panose="02040503050406030204" pitchFamily="18" charset="0"/>
                          </a:rPr>
                        </m:ctrlPr>
                      </m:naryPr>
                      <m:sub>
                        <m:r>
                          <m:rPr>
                            <m:brk m:alnAt="9"/>
                          </m:rPr>
                          <a:rPr lang="da-DK" sz="1100" b="0" i="1">
                            <a:latin typeface="Cambria Math" panose="02040503050406030204" pitchFamily="18" charset="0"/>
                          </a:rPr>
                          <m:t>𝑖</m:t>
                        </m:r>
                      </m:sub>
                      <m:sup/>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𝐷</m:t>
                                </m:r>
                              </m:e>
                              <m:sub>
                                <m:r>
                                  <a:rPr lang="da-DK" sz="1100" b="0" i="1">
                                    <a:latin typeface="Cambria Math" panose="02040503050406030204" pitchFamily="18" charset="0"/>
                                  </a:rPr>
                                  <m:t>𝑖</m:t>
                                </m:r>
                              </m:sub>
                            </m:sSub>
                          </m:num>
                          <m:den>
                            <m:r>
                              <a:rPr lang="da-DK" sz="1100" b="0" i="1">
                                <a:latin typeface="Cambria Math" panose="02040503050406030204" pitchFamily="18" charset="0"/>
                              </a:rPr>
                              <m:t>𝑁</m:t>
                            </m:r>
                          </m:den>
                        </m:f>
                      </m:e>
                    </m:nary>
                  </m:oMath>
                </m:oMathPara>
              </a14:m>
              <a:endParaRPr lang="da-DK" sz="1100"/>
            </a:p>
          </xdr:txBody>
        </xdr:sp>
      </mc:Choice>
      <mc:Fallback xmlns="">
        <xdr:sp macro="" textlink="">
          <xdr:nvSpPr>
            <xdr:cNvPr id="8" name="Tekstfelt 7">
              <a:extLst>
                <a:ext uri="{FF2B5EF4-FFF2-40B4-BE49-F238E27FC236}">
                  <a16:creationId xmlns:a16="http://schemas.microsoft.com/office/drawing/2014/main" id="{9FA65D72-CE17-43CD-9C97-4AFD36C9714A}"/>
                </a:ext>
              </a:extLst>
            </xdr:cNvPr>
            <xdr:cNvSpPr txBox="1"/>
          </xdr:nvSpPr>
          <xdr:spPr>
            <a:xfrm>
              <a:off x="4721225" y="197485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𝐷 ̅=∑10_𝑖▒𝐷_𝑖/𝑁</a:t>
              </a:r>
              <a:endParaRPr lang="da-DK" sz="1100"/>
            </a:p>
          </xdr:txBody>
        </xdr:sp>
      </mc:Fallback>
    </mc:AlternateContent>
    <xdr:clientData/>
  </xdr:oneCellAnchor>
  <xdr:oneCellAnchor>
    <xdr:from>
      <xdr:col>8</xdr:col>
      <xdr:colOff>231775</xdr:colOff>
      <xdr:row>14</xdr:row>
      <xdr:rowOff>82550</xdr:rowOff>
    </xdr:from>
    <xdr:ext cx="1351460" cy="172227"/>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73967985-C9D2-49A8-80D5-49B8256D7030}"/>
                </a:ext>
              </a:extLst>
            </xdr:cNvPr>
            <xdr:cNvSpPr txBox="1"/>
          </xdr:nvSpPr>
          <xdr:spPr>
            <a:xfrm>
              <a:off x="4498975" y="2660650"/>
              <a:ext cx="13514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𝐸𝑂𝑇</m:t>
                        </m:r>
                      </m:sub>
                    </m:sSub>
                  </m:oMath>
                </m:oMathPara>
              </a14:m>
              <a:endParaRPr lang="da-DK" sz="1100"/>
            </a:p>
          </xdr:txBody>
        </xdr:sp>
      </mc:Choice>
      <mc:Fallback xmlns="">
        <xdr:sp macro="" textlink="">
          <xdr:nvSpPr>
            <xdr:cNvPr id="9" name="Tekstfelt 8">
              <a:extLst>
                <a:ext uri="{FF2B5EF4-FFF2-40B4-BE49-F238E27FC236}">
                  <a16:creationId xmlns:a16="http://schemas.microsoft.com/office/drawing/2014/main" id="{73967985-C9D2-49A8-80D5-49B8256D7030}"/>
                </a:ext>
              </a:extLst>
            </xdr:cNvPr>
            <xdr:cNvSpPr txBox="1"/>
          </xdr:nvSpPr>
          <xdr:spPr>
            <a:xfrm>
              <a:off x="4498975" y="2660650"/>
              <a:ext cx="13514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𝜇_𝐷=𝜇_𝐵𝑎𝑠𝑒𝑙𝑖𝑛𝑒−𝜇_𝐸𝑂𝑇</a:t>
              </a:r>
              <a:endParaRPr lang="da-DK" sz="1100"/>
            </a:p>
          </xdr:txBody>
        </xdr:sp>
      </mc:Fallback>
    </mc:AlternateContent>
    <xdr:clientData/>
  </xdr:oneCellAnchor>
  <xdr:oneCellAnchor>
    <xdr:from>
      <xdr:col>15</xdr:col>
      <xdr:colOff>73025</xdr:colOff>
      <xdr:row>39</xdr:row>
      <xdr:rowOff>19050</xdr:rowOff>
    </xdr:from>
    <xdr:ext cx="453137"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60C13956-8BFD-4FBE-831D-3C5FC2203546}"/>
                </a:ext>
              </a:extLst>
            </xdr:cNvPr>
            <xdr:cNvSpPr txBox="1"/>
          </xdr:nvSpPr>
          <xdr:spPr>
            <a:xfrm>
              <a:off x="7997825" y="388620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=0</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60C13956-8BFD-4FBE-831D-3C5FC2203546}"/>
                </a:ext>
              </a:extLst>
            </xdr:cNvPr>
            <xdr:cNvSpPr txBox="1"/>
          </xdr:nvSpPr>
          <xdr:spPr>
            <a:xfrm>
              <a:off x="7997825" y="388620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𝜇_𝐷=0</a:t>
              </a:r>
              <a:endParaRPr lang="da-DK" sz="1100"/>
            </a:p>
          </xdr:txBody>
        </xdr:sp>
      </mc:Fallback>
    </mc:AlternateContent>
    <xdr:clientData/>
  </xdr:oneCellAnchor>
  <xdr:oneCellAnchor>
    <xdr:from>
      <xdr:col>17</xdr:col>
      <xdr:colOff>28575</xdr:colOff>
      <xdr:row>39</xdr:row>
      <xdr:rowOff>0</xdr:rowOff>
    </xdr:from>
    <xdr:ext cx="1023935" cy="172227"/>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94933055-8DC0-426B-85F0-7D388935ACD6}"/>
                </a:ext>
              </a:extLst>
            </xdr:cNvPr>
            <xdr:cNvSpPr txBox="1"/>
          </xdr:nvSpPr>
          <xdr:spPr>
            <a:xfrm>
              <a:off x="9172575" y="38671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𝐸𝑂𝑇</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𝐵𝑎𝑠𝑒𝑙𝑖𝑛𝑒</m:t>
                        </m:r>
                      </m:sub>
                    </m:sSub>
                  </m:oMath>
                </m:oMathPara>
              </a14:m>
              <a:endParaRPr lang="da-DK" sz="1100"/>
            </a:p>
          </xdr:txBody>
        </xdr:sp>
      </mc:Choice>
      <mc:Fallback xmlns="">
        <xdr:sp macro="" textlink="">
          <xdr:nvSpPr>
            <xdr:cNvPr id="11" name="Tekstfelt 10">
              <a:extLst>
                <a:ext uri="{FF2B5EF4-FFF2-40B4-BE49-F238E27FC236}">
                  <a16:creationId xmlns:a16="http://schemas.microsoft.com/office/drawing/2014/main" id="{94933055-8DC0-426B-85F0-7D388935ACD6}"/>
                </a:ext>
              </a:extLst>
            </xdr:cNvPr>
            <xdr:cNvSpPr txBox="1"/>
          </xdr:nvSpPr>
          <xdr:spPr>
            <a:xfrm>
              <a:off x="9172575" y="38671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𝜇_𝐸𝑂𝑇=𝜇_𝐵𝑎𝑠𝑒𝑙𝑖𝑛𝑒</a:t>
              </a:r>
              <a:endParaRPr lang="da-DK" sz="1100"/>
            </a:p>
          </xdr:txBody>
        </xdr:sp>
      </mc:Fallback>
    </mc:AlternateContent>
    <xdr:clientData/>
  </xdr:oneCellAnchor>
  <xdr:oneCellAnchor>
    <xdr:from>
      <xdr:col>15</xdr:col>
      <xdr:colOff>69850</xdr:colOff>
      <xdr:row>41</xdr:row>
      <xdr:rowOff>0</xdr:rowOff>
    </xdr:from>
    <xdr:ext cx="453137" cy="172227"/>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2486A709-53D8-4FDD-86A1-5A86375FBC80}"/>
                </a:ext>
              </a:extLst>
            </xdr:cNvPr>
            <xdr:cNvSpPr txBox="1"/>
          </xdr:nvSpPr>
          <xdr:spPr>
            <a:xfrm>
              <a:off x="7994650" y="426085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rPr>
                      <m:t>0</m:t>
                    </m:r>
                  </m:oMath>
                </m:oMathPara>
              </a14:m>
              <a:endParaRPr lang="da-DK" sz="1100"/>
            </a:p>
          </xdr:txBody>
        </xdr:sp>
      </mc:Choice>
      <mc:Fallback xmlns="">
        <xdr:sp macro="" textlink="">
          <xdr:nvSpPr>
            <xdr:cNvPr id="12" name="Tekstfelt 11">
              <a:extLst>
                <a:ext uri="{FF2B5EF4-FFF2-40B4-BE49-F238E27FC236}">
                  <a16:creationId xmlns:a16="http://schemas.microsoft.com/office/drawing/2014/main" id="{2486A709-53D8-4FDD-86A1-5A86375FBC80}"/>
                </a:ext>
              </a:extLst>
            </xdr:cNvPr>
            <xdr:cNvSpPr txBox="1"/>
          </xdr:nvSpPr>
          <xdr:spPr>
            <a:xfrm>
              <a:off x="7994650" y="426085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0</a:t>
              </a:r>
              <a:endParaRPr lang="da-DK" sz="1100"/>
            </a:p>
          </xdr:txBody>
        </xdr:sp>
      </mc:Fallback>
    </mc:AlternateContent>
    <xdr:clientData/>
  </xdr:oneCellAnchor>
  <xdr:oneCellAnchor>
    <xdr:from>
      <xdr:col>17</xdr:col>
      <xdr:colOff>0</xdr:colOff>
      <xdr:row>41</xdr:row>
      <xdr:rowOff>0</xdr:rowOff>
    </xdr:from>
    <xdr:ext cx="1023935"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F852F175-EECE-4C2F-948E-043E364E7F1F}"/>
                </a:ext>
              </a:extLst>
            </xdr:cNvPr>
            <xdr:cNvSpPr txBox="1"/>
          </xdr:nvSpPr>
          <xdr:spPr>
            <a:xfrm>
              <a:off x="9144000" y="42608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𝐸𝑂𝑇</m:t>
                        </m:r>
                      </m:sub>
                    </m:sSub>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𝐵𝑎𝑠𝑒𝑙𝑖𝑛𝑒</m:t>
                        </m:r>
                      </m:sub>
                    </m:sSub>
                  </m:oMath>
                </m:oMathPara>
              </a14:m>
              <a:endParaRPr lang="da-DK" sz="1100"/>
            </a:p>
          </xdr:txBody>
        </xdr:sp>
      </mc:Choice>
      <mc:Fallback xmlns="">
        <xdr:sp macro="" textlink="">
          <xdr:nvSpPr>
            <xdr:cNvPr id="13" name="Tekstfelt 12">
              <a:extLst>
                <a:ext uri="{FF2B5EF4-FFF2-40B4-BE49-F238E27FC236}">
                  <a16:creationId xmlns:a16="http://schemas.microsoft.com/office/drawing/2014/main" id="{F852F175-EECE-4C2F-948E-043E364E7F1F}"/>
                </a:ext>
              </a:extLst>
            </xdr:cNvPr>
            <xdr:cNvSpPr txBox="1"/>
          </xdr:nvSpPr>
          <xdr:spPr>
            <a:xfrm>
              <a:off x="9144000" y="42608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𝜇_𝐸𝑂𝑇</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𝜇_𝐵𝑎𝑠𝑒𝑙𝑖𝑛𝑒</a:t>
              </a:r>
              <a:endParaRPr lang="da-DK" sz="1100"/>
            </a:p>
          </xdr:txBody>
        </xdr:sp>
      </mc:Fallback>
    </mc:AlternateContent>
    <xdr:clientData/>
  </xdr:oneCellAnchor>
  <xdr:oneCellAnchor>
    <xdr:from>
      <xdr:col>5</xdr:col>
      <xdr:colOff>409575</xdr:colOff>
      <xdr:row>39</xdr:row>
      <xdr:rowOff>177800</xdr:rowOff>
    </xdr:from>
    <xdr:ext cx="170816" cy="175113"/>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32F3D55E-8394-4281-8E06-8636F065DFAD}"/>
                </a:ext>
              </a:extLst>
            </xdr:cNvPr>
            <xdr:cNvSpPr txBox="1"/>
          </xdr:nvSpPr>
          <xdr:spPr>
            <a:xfrm>
              <a:off x="2847975" y="596265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32F3D55E-8394-4281-8E06-8636F065DFAD}"/>
                </a:ext>
              </a:extLst>
            </xdr:cNvPr>
            <xdr:cNvSpPr txBox="1"/>
          </xdr:nvSpPr>
          <xdr:spPr>
            <a:xfrm>
              <a:off x="2847975" y="596265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𝐷 ̅:</a:t>
              </a:r>
              <a:endParaRPr lang="da-DK" sz="1100"/>
            </a:p>
          </xdr:txBody>
        </xdr:sp>
      </mc:Fallback>
    </mc:AlternateContent>
    <xdr:clientData/>
  </xdr:oneCellAnchor>
  <xdr:oneCellAnchor>
    <xdr:from>
      <xdr:col>8</xdr:col>
      <xdr:colOff>263525</xdr:colOff>
      <xdr:row>18</xdr:row>
      <xdr:rowOff>6350</xdr:rowOff>
    </xdr:from>
    <xdr:ext cx="571760" cy="349648"/>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A0F865E3-408B-4DC4-B943-78026DAE9192}"/>
                </a:ext>
              </a:extLst>
            </xdr:cNvPr>
            <xdr:cNvSpPr txBox="1"/>
          </xdr:nvSpPr>
          <xdr:spPr>
            <a:xfrm>
              <a:off x="4530725" y="332740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sub>
                    </m:sSub>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𝐷</m:t>
                            </m:r>
                          </m:sub>
                        </m:sSub>
                      </m:num>
                      <m:den>
                        <m:rad>
                          <m:radPr>
                            <m:degHide m:val="on"/>
                            <m:ctrlPr>
                              <a:rPr lang="da-DK" sz="1100" b="0" i="1">
                                <a:solidFill>
                                  <a:schemeClr val="tx1"/>
                                </a:solidFill>
                                <a:effectLst/>
                                <a:latin typeface="Cambria Math" panose="02040503050406030204" pitchFamily="18" charset="0"/>
                                <a:ea typeface="+mn-ea"/>
                                <a:cs typeface="+mn-cs"/>
                              </a:rPr>
                            </m:ctrlPr>
                          </m:radPr>
                          <m:deg/>
                          <m:e>
                            <m:r>
                              <a:rPr lang="da-DK" sz="1100" b="0" i="1">
                                <a:solidFill>
                                  <a:schemeClr val="tx1"/>
                                </a:solidFill>
                                <a:effectLst/>
                                <a:latin typeface="Cambria Math" panose="02040503050406030204" pitchFamily="18" charset="0"/>
                                <a:ea typeface="+mn-ea"/>
                                <a:cs typeface="+mn-cs"/>
                              </a:rPr>
                              <m:t>𝑁</m:t>
                            </m:r>
                          </m:e>
                        </m:rad>
                      </m:den>
                    </m:f>
                  </m:oMath>
                </m:oMathPara>
              </a14:m>
              <a:endParaRPr lang="da-DK" sz="1100"/>
            </a:p>
          </xdr:txBody>
        </xdr:sp>
      </mc:Choice>
      <mc:Fallback xmlns="">
        <xdr:sp macro="" textlink="">
          <xdr:nvSpPr>
            <xdr:cNvPr id="15" name="Tekstfelt 14">
              <a:extLst>
                <a:ext uri="{FF2B5EF4-FFF2-40B4-BE49-F238E27FC236}">
                  <a16:creationId xmlns:a16="http://schemas.microsoft.com/office/drawing/2014/main" id="{A0F865E3-408B-4DC4-B943-78026DAE9192}"/>
                </a:ext>
              </a:extLst>
            </xdr:cNvPr>
            <xdr:cNvSpPr txBox="1"/>
          </xdr:nvSpPr>
          <xdr:spPr>
            <a:xfrm>
              <a:off x="4530725" y="332740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 ̅ =</a:t>
              </a:r>
              <a:r>
                <a:rPr lang="da-DK" sz="1100" b="0" i="0">
                  <a:solidFill>
                    <a:schemeClr val="tx1"/>
                  </a:solidFill>
                  <a:effectLst/>
                  <a:latin typeface="+mn-lt"/>
                  <a:ea typeface="+mn-ea"/>
                  <a:cs typeface="+mn-cs"/>
                </a:rPr>
                <a:t>𝑆_𝐷/√𝑁</a:t>
              </a:r>
              <a:endParaRPr lang="da-DK" sz="1100"/>
            </a:p>
          </xdr:txBody>
        </xdr:sp>
      </mc:Fallback>
    </mc:AlternateContent>
    <xdr:clientData/>
  </xdr:oneCellAnchor>
  <xdr:oneCellAnchor>
    <xdr:from>
      <xdr:col>5</xdr:col>
      <xdr:colOff>384175</xdr:colOff>
      <xdr:row>33</xdr:row>
      <xdr:rowOff>12700</xdr:rowOff>
    </xdr:from>
    <xdr:ext cx="219547" cy="172227"/>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5D1F6B69-B9FE-4AF3-802F-B582192C0A13}"/>
                </a:ext>
              </a:extLst>
            </xdr:cNvPr>
            <xdr:cNvSpPr txBox="1"/>
          </xdr:nvSpPr>
          <xdr:spPr>
            <a:xfrm>
              <a:off x="2822575" y="46799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5D1F6B69-B9FE-4AF3-802F-B582192C0A13}"/>
                </a:ext>
              </a:extLst>
            </xdr:cNvPr>
            <xdr:cNvSpPr txBox="1"/>
          </xdr:nvSpPr>
          <xdr:spPr>
            <a:xfrm>
              <a:off x="2822575" y="46799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a:t>
              </a:r>
              <a:endParaRPr lang="da-DK" sz="1100"/>
            </a:p>
          </xdr:txBody>
        </xdr:sp>
      </mc:Fallback>
    </mc:AlternateContent>
    <xdr:clientData/>
  </xdr:oneCellAnchor>
  <xdr:oneCellAnchor>
    <xdr:from>
      <xdr:col>5</xdr:col>
      <xdr:colOff>314325</xdr:colOff>
      <xdr:row>35</xdr:row>
      <xdr:rowOff>0</xdr:rowOff>
    </xdr:from>
    <xdr:ext cx="225767" cy="172227"/>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1E7A58FC-5C34-4E98-880C-D691B804726F}"/>
                </a:ext>
              </a:extLst>
            </xdr:cNvPr>
            <xdr:cNvSpPr txBox="1"/>
          </xdr:nvSpPr>
          <xdr:spPr>
            <a:xfrm>
              <a:off x="2752725" y="5035550"/>
              <a:ext cx="2257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sub>
                    </m:sSub>
                    <m:r>
                      <a:rPr lang="da-DK" sz="1100" b="0" i="1">
                        <a:latin typeface="Cambria Math" panose="02040503050406030204" pitchFamily="18" charset="0"/>
                      </a:rPr>
                      <m:t>:</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1E7A58FC-5C34-4E98-880C-D691B804726F}"/>
                </a:ext>
              </a:extLst>
            </xdr:cNvPr>
            <xdr:cNvSpPr txBox="1"/>
          </xdr:nvSpPr>
          <xdr:spPr>
            <a:xfrm>
              <a:off x="2752725" y="5035550"/>
              <a:ext cx="2257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 ̅ :</a:t>
              </a:r>
              <a:endParaRPr lang="da-DK" sz="1100"/>
            </a:p>
          </xdr:txBody>
        </xdr:sp>
      </mc:Fallback>
    </mc:AlternateContent>
    <xdr:clientData/>
  </xdr:oneCellAnchor>
  <xdr:oneCellAnchor>
    <xdr:from>
      <xdr:col>5</xdr:col>
      <xdr:colOff>358775</xdr:colOff>
      <xdr:row>40</xdr:row>
      <xdr:rowOff>171450</xdr:rowOff>
    </xdr:from>
    <xdr:ext cx="228459" cy="172227"/>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C5DFE919-AA03-4F9A-B7F4-78B95D6FD53A}"/>
                </a:ext>
              </a:extLst>
            </xdr:cNvPr>
            <xdr:cNvSpPr txBox="1"/>
          </xdr:nvSpPr>
          <xdr:spPr>
            <a:xfrm>
              <a:off x="2797175" y="6140450"/>
              <a:ext cx="2284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18" name="Tekstfelt 17">
              <a:extLst>
                <a:ext uri="{FF2B5EF4-FFF2-40B4-BE49-F238E27FC236}">
                  <a16:creationId xmlns:a16="http://schemas.microsoft.com/office/drawing/2014/main" id="{C5DFE919-AA03-4F9A-B7F4-78B95D6FD53A}"/>
                </a:ext>
              </a:extLst>
            </xdr:cNvPr>
            <xdr:cNvSpPr txBox="1"/>
          </xdr:nvSpPr>
          <xdr:spPr>
            <a:xfrm>
              <a:off x="2797175" y="6140450"/>
              <a:ext cx="2284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a:t>
              </a:r>
              <a:endParaRPr lang="da-DK" sz="1100"/>
            </a:p>
          </xdr:txBody>
        </xdr:sp>
      </mc:Fallback>
    </mc:AlternateContent>
    <xdr:clientData/>
  </xdr:oneCellAnchor>
  <xdr:oneCellAnchor>
    <xdr:from>
      <xdr:col>8</xdr:col>
      <xdr:colOff>247650</xdr:colOff>
      <xdr:row>21</xdr:row>
      <xdr:rowOff>0</xdr:rowOff>
    </xdr:from>
    <xdr:ext cx="732060" cy="172227"/>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DDB392C9-CDF0-4618-91B9-9B8F49D0C42E}"/>
                </a:ext>
              </a:extLst>
            </xdr:cNvPr>
            <xdr:cNvSpPr txBox="1"/>
          </xdr:nvSpPr>
          <xdr:spPr>
            <a:xfrm>
              <a:off x="4730750" y="38798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−1</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DDB392C9-CDF0-4618-91B9-9B8F49D0C42E}"/>
                </a:ext>
              </a:extLst>
            </xdr:cNvPr>
            <xdr:cNvSpPr txBox="1"/>
          </xdr:nvSpPr>
          <xdr:spPr>
            <a:xfrm>
              <a:off x="4730750" y="38798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𝑑𝑓=𝑁−1</a:t>
              </a:r>
              <a:endParaRPr lang="da-DK" sz="1100"/>
            </a:p>
          </xdr:txBody>
        </xdr:sp>
      </mc:Fallback>
    </mc:AlternateContent>
    <xdr:clientData/>
  </xdr:oneCellAnchor>
  <xdr:oneCellAnchor>
    <xdr:from>
      <xdr:col>7</xdr:col>
      <xdr:colOff>485775</xdr:colOff>
      <xdr:row>23</xdr:row>
      <xdr:rowOff>88900</xdr:rowOff>
    </xdr:from>
    <xdr:ext cx="1293175" cy="368114"/>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2B5BA08D-FDD1-48C2-9F3C-75B1073A2FB9}"/>
                </a:ext>
              </a:extLst>
            </xdr:cNvPr>
            <xdr:cNvSpPr txBox="1"/>
          </xdr:nvSpPr>
          <xdr:spPr>
            <a:xfrm>
              <a:off x="4359275" y="4368800"/>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𝐸𝑂𝑇</m:t>
                            </m:r>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𝐵𝑎𝑠𝑒𝑙𝑖𝑛𝑒</m:t>
                            </m:r>
                          </m:sub>
                        </m:sSub>
                      </m:den>
                    </m:f>
                  </m:oMath>
                </m:oMathPara>
              </a14:m>
              <a:endParaRPr lang="da-DK" sz="1100"/>
            </a:p>
          </xdr:txBody>
        </xdr:sp>
      </mc:Choice>
      <mc:Fallback xmlns="">
        <xdr:sp macro="" textlink="">
          <xdr:nvSpPr>
            <xdr:cNvPr id="20" name="Tekstfelt 19">
              <a:extLst>
                <a:ext uri="{FF2B5EF4-FFF2-40B4-BE49-F238E27FC236}">
                  <a16:creationId xmlns:a16="http://schemas.microsoft.com/office/drawing/2014/main" id="{2B5BA08D-FDD1-48C2-9F3C-75B1073A2FB9}"/>
                </a:ext>
              </a:extLst>
            </xdr:cNvPr>
            <xdr:cNvSpPr txBox="1"/>
          </xdr:nvSpPr>
          <xdr:spPr>
            <a:xfrm>
              <a:off x="4359275" y="4368800"/>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̂=(𝑋 ̅_𝐵𝑎𝑠𝑒𝑙𝑖𝑛𝑒−𝑋 ̅_𝐸𝑂𝑇)/𝑆_𝐵𝑎𝑠𝑒𝑙𝑖𝑛𝑒 </a:t>
              </a:r>
              <a:endParaRPr lang="da-DK" sz="1100"/>
            </a:p>
          </xdr:txBody>
        </xdr:sp>
      </mc:Fallback>
    </mc:AlternateContent>
    <xdr:clientData/>
  </xdr:oneCellAnchor>
  <xdr:oneCellAnchor>
    <xdr:from>
      <xdr:col>4</xdr:col>
      <xdr:colOff>593725</xdr:colOff>
      <xdr:row>64</xdr:row>
      <xdr:rowOff>177800</xdr:rowOff>
    </xdr:from>
    <xdr:ext cx="597663" cy="175113"/>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2F9E964E-75A9-4B72-9F1E-F7D9D58C4C07}"/>
                </a:ext>
              </a:extLst>
            </xdr:cNvPr>
            <xdr:cNvSpPr txBox="1"/>
          </xdr:nvSpPr>
          <xdr:spPr>
            <a:xfrm>
              <a:off x="2422525" y="11620500"/>
              <a:ext cx="597663"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2F9E964E-75A9-4B72-9F1E-F7D9D58C4C07}"/>
                </a:ext>
              </a:extLst>
            </xdr:cNvPr>
            <xdr:cNvSpPr txBox="1"/>
          </xdr:nvSpPr>
          <xdr:spPr>
            <a:xfrm>
              <a:off x="2422525" y="11620500"/>
              <a:ext cx="597663"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̅_𝐵𝑎𝑠𝑒𝑙𝑖𝑛𝑒:</a:t>
              </a:r>
              <a:endParaRPr lang="da-DK" sz="1100"/>
            </a:p>
          </xdr:txBody>
        </xdr:sp>
      </mc:Fallback>
    </mc:AlternateContent>
    <xdr:clientData/>
  </xdr:oneCellAnchor>
  <xdr:oneCellAnchor>
    <xdr:from>
      <xdr:col>5</xdr:col>
      <xdr:colOff>219075</xdr:colOff>
      <xdr:row>66</xdr:row>
      <xdr:rowOff>6350</xdr:rowOff>
    </xdr:from>
    <xdr:ext cx="363626" cy="175113"/>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54AFA42E-F39D-4432-8DA1-867650D99844}"/>
                </a:ext>
              </a:extLst>
            </xdr:cNvPr>
            <xdr:cNvSpPr txBox="1"/>
          </xdr:nvSpPr>
          <xdr:spPr>
            <a:xfrm>
              <a:off x="2657475" y="11817350"/>
              <a:ext cx="36362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𝐸𝑂𝑇</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54AFA42E-F39D-4432-8DA1-867650D99844}"/>
                </a:ext>
              </a:extLst>
            </xdr:cNvPr>
            <xdr:cNvSpPr txBox="1"/>
          </xdr:nvSpPr>
          <xdr:spPr>
            <a:xfrm>
              <a:off x="2657475" y="11817350"/>
              <a:ext cx="36362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̅_𝐸𝑂𝑇:</a:t>
              </a:r>
              <a:endParaRPr lang="da-DK" sz="1100"/>
            </a:p>
          </xdr:txBody>
        </xdr:sp>
      </mc:Fallback>
    </mc:AlternateContent>
    <xdr:clientData/>
  </xdr:oneCellAnchor>
  <xdr:oneCellAnchor>
    <xdr:from>
      <xdr:col>4</xdr:col>
      <xdr:colOff>606425</xdr:colOff>
      <xdr:row>66</xdr:row>
      <xdr:rowOff>177800</xdr:rowOff>
    </xdr:from>
    <xdr:ext cx="581313" cy="172227"/>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A56630A6-1992-4C9F-A008-3709AB080CA1}"/>
                </a:ext>
              </a:extLst>
            </xdr:cNvPr>
            <xdr:cNvSpPr txBox="1"/>
          </xdr:nvSpPr>
          <xdr:spPr>
            <a:xfrm>
              <a:off x="2435225" y="12020550"/>
              <a:ext cx="581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A56630A6-1992-4C9F-A008-3709AB080CA1}"/>
                </a:ext>
              </a:extLst>
            </xdr:cNvPr>
            <xdr:cNvSpPr txBox="1"/>
          </xdr:nvSpPr>
          <xdr:spPr>
            <a:xfrm>
              <a:off x="2435225" y="12020550"/>
              <a:ext cx="581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𝑆_𝐵𝑎𝑠𝑒𝑙𝑖𝑛𝑒:</a:t>
              </a:r>
              <a:endParaRPr lang="da-DK" sz="1100"/>
            </a:p>
          </xdr:txBody>
        </xdr:sp>
      </mc:Fallback>
    </mc:AlternateContent>
    <xdr:clientData/>
  </xdr:oneCellAnchor>
  <xdr:twoCellAnchor editAs="oneCell">
    <xdr:from>
      <xdr:col>13</xdr:col>
      <xdr:colOff>31750</xdr:colOff>
      <xdr:row>63</xdr:row>
      <xdr:rowOff>31751</xdr:rowOff>
    </xdr:from>
    <xdr:to>
      <xdr:col>17</xdr:col>
      <xdr:colOff>57150</xdr:colOff>
      <xdr:row>68</xdr:row>
      <xdr:rowOff>106006</xdr:rowOff>
    </xdr:to>
    <xdr:pic>
      <xdr:nvPicPr>
        <xdr:cNvPr id="24" name="Billede 23">
          <a:extLst>
            <a:ext uri="{FF2B5EF4-FFF2-40B4-BE49-F238E27FC236}">
              <a16:creationId xmlns:a16="http://schemas.microsoft.com/office/drawing/2014/main" id="{5FB2A5D6-9FD1-44A9-A107-9B96D65229A8}"/>
            </a:ext>
          </a:extLst>
        </xdr:cNvPr>
        <xdr:cNvPicPr>
          <a:picLocks noChangeAspect="1"/>
        </xdr:cNvPicPr>
      </xdr:nvPicPr>
      <xdr:blipFill>
        <a:blip xmlns:r="http://schemas.openxmlformats.org/officeDocument/2006/relationships" r:embed="rId3"/>
        <a:stretch>
          <a:fillRect/>
        </a:stretch>
      </xdr:blipFill>
      <xdr:spPr>
        <a:xfrm>
          <a:off x="7562850" y="11322051"/>
          <a:ext cx="2463800" cy="998180"/>
        </a:xfrm>
        <a:prstGeom prst="rect">
          <a:avLst/>
        </a:prstGeom>
      </xdr:spPr>
    </xdr:pic>
    <xdr:clientData/>
  </xdr:twoCellAnchor>
  <xdr:oneCellAnchor>
    <xdr:from>
      <xdr:col>7</xdr:col>
      <xdr:colOff>257175</xdr:colOff>
      <xdr:row>26</xdr:row>
      <xdr:rowOff>127000</xdr:rowOff>
    </xdr:from>
    <xdr:ext cx="1941429" cy="321498"/>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E713B7D7-4096-4451-B21E-035E8B8593F8}"/>
                </a:ext>
              </a:extLst>
            </xdr:cNvPr>
            <xdr:cNvSpPr txBox="1"/>
          </xdr:nvSpPr>
          <xdr:spPr>
            <a:xfrm>
              <a:off x="4130675" y="4940300"/>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f>
                      <m:fPr>
                        <m:ctrlPr>
                          <a:rPr lang="da-DK" sz="1100" b="0" i="1">
                            <a:latin typeface="Cambria Math" panose="02040503050406030204" pitchFamily="18" charset="0"/>
                            <a:ea typeface="Cambria Math" panose="02040503050406030204" pitchFamily="18" charset="0"/>
                          </a:rPr>
                        </m:ctrlPr>
                      </m:fPr>
                      <m:num>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𝑠</m:t>
                            </m:r>
                          </m:e>
                          <m:sub>
                            <m:r>
                              <a:rPr lang="da-DK" sz="1100" b="0" i="1">
                                <a:latin typeface="Cambria Math" panose="02040503050406030204" pitchFamily="18" charset="0"/>
                                <a:ea typeface="Cambria Math" panose="02040503050406030204" pitchFamily="18" charset="0"/>
                              </a:rPr>
                              <m:t>𝐷</m:t>
                            </m:r>
                          </m:sub>
                        </m:sSub>
                      </m:num>
                      <m:den>
                        <m:rad>
                          <m:radPr>
                            <m:degHide m:val="on"/>
                            <m:ctrlPr>
                              <a:rPr lang="da-DK" sz="1100" b="0" i="1">
                                <a:latin typeface="Cambria Math" panose="02040503050406030204" pitchFamily="18" charset="0"/>
                                <a:ea typeface="Cambria Math" panose="02040503050406030204" pitchFamily="18" charset="0"/>
                              </a:rPr>
                            </m:ctrlPr>
                          </m:radPr>
                          <m:deg/>
                          <m:e>
                            <m:r>
                              <a:rPr lang="da-DK" sz="1100" b="0" i="1">
                                <a:latin typeface="Cambria Math" panose="02040503050406030204" pitchFamily="18" charset="0"/>
                                <a:ea typeface="Cambria Math" panose="02040503050406030204" pitchFamily="18" charset="0"/>
                              </a:rPr>
                              <m:t>𝑁</m:t>
                            </m:r>
                          </m:e>
                        </m:rad>
                      </m:den>
                    </m:f>
                  </m:oMath>
                </m:oMathPara>
              </a14:m>
              <a:endParaRPr lang="da-DK" sz="1100"/>
            </a:p>
          </xdr:txBody>
        </xdr:sp>
      </mc:Choice>
      <mc:Fallback xmlns="">
        <xdr:sp macro="" textlink="">
          <xdr:nvSpPr>
            <xdr:cNvPr id="25" name="Tekstfelt 24">
              <a:extLst>
                <a:ext uri="{FF2B5EF4-FFF2-40B4-BE49-F238E27FC236}">
                  <a16:creationId xmlns:a16="http://schemas.microsoft.com/office/drawing/2014/main" id="{E713B7D7-4096-4451-B21E-035E8B8593F8}"/>
                </a:ext>
              </a:extLst>
            </xdr:cNvPr>
            <xdr:cNvSpPr txBox="1"/>
          </xdr:nvSpPr>
          <xdr:spPr>
            <a:xfrm>
              <a:off x="4130675" y="4940300"/>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𝐶𝐼_.95=𝐷 ̅</a:t>
              </a:r>
              <a:r>
                <a:rPr lang="da-DK" sz="1100" b="0" i="0">
                  <a:latin typeface="Cambria Math" panose="02040503050406030204" pitchFamily="18" charset="0"/>
                  <a:ea typeface="Cambria Math" panose="02040503050406030204" pitchFamily="18" charset="0"/>
                </a:rPr>
                <a:t>±𝑡_(.05(𝑡𝑤𝑜−𝑡𝑎𝑖𝑙𝑒𝑑))·𝑠_𝐷/√𝑁</a:t>
              </a:r>
              <a:endParaRPr lang="da-DK" sz="1100"/>
            </a:p>
          </xdr:txBody>
        </xdr:sp>
      </mc:Fallback>
    </mc:AlternateContent>
    <xdr:clientData/>
  </xdr:oneCellAnchor>
  <xdr:oneCellAnchor>
    <xdr:from>
      <xdr:col>5</xdr:col>
      <xdr:colOff>374650</xdr:colOff>
      <xdr:row>76</xdr:row>
      <xdr:rowOff>12700</xdr:rowOff>
    </xdr:from>
    <xdr:ext cx="170816" cy="175113"/>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D90510FB-F42F-4262-BF55-7FE2DD8A239F}"/>
                </a:ext>
              </a:extLst>
            </xdr:cNvPr>
            <xdr:cNvSpPr txBox="1"/>
          </xdr:nvSpPr>
          <xdr:spPr>
            <a:xfrm>
              <a:off x="2813050" y="1427480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D90510FB-F42F-4262-BF55-7FE2DD8A239F}"/>
                </a:ext>
              </a:extLst>
            </xdr:cNvPr>
            <xdr:cNvSpPr txBox="1"/>
          </xdr:nvSpPr>
          <xdr:spPr>
            <a:xfrm>
              <a:off x="2813050" y="1427480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𝐷 ̅:</a:t>
              </a:r>
              <a:endParaRPr lang="da-DK" sz="1100"/>
            </a:p>
          </xdr:txBody>
        </xdr:sp>
      </mc:Fallback>
    </mc:AlternateContent>
    <xdr:clientData/>
  </xdr:oneCellAnchor>
  <xdr:oneCellAnchor>
    <xdr:from>
      <xdr:col>5</xdr:col>
      <xdr:colOff>339725</xdr:colOff>
      <xdr:row>77</xdr:row>
      <xdr:rowOff>0</xdr:rowOff>
    </xdr:from>
    <xdr:ext cx="219547"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38B3CE8B-42B5-4D56-8EBB-E24FBF05C987}"/>
                </a:ext>
              </a:extLst>
            </xdr:cNvPr>
            <xdr:cNvSpPr txBox="1"/>
          </xdr:nvSpPr>
          <xdr:spPr>
            <a:xfrm>
              <a:off x="2778125" y="144462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38B3CE8B-42B5-4D56-8EBB-E24FBF05C987}"/>
                </a:ext>
              </a:extLst>
            </xdr:cNvPr>
            <xdr:cNvSpPr txBox="1"/>
          </xdr:nvSpPr>
          <xdr:spPr>
            <a:xfrm>
              <a:off x="2778125" y="144462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a:t>
              </a:r>
              <a:endParaRPr lang="da-DK" sz="1100"/>
            </a:p>
          </xdr:txBody>
        </xdr:sp>
      </mc:Fallback>
    </mc:AlternateContent>
    <xdr:clientData/>
  </xdr:oneCellAnchor>
  <xdr:oneCellAnchor>
    <xdr:from>
      <xdr:col>11</xdr:col>
      <xdr:colOff>168275</xdr:colOff>
      <xdr:row>69</xdr:row>
      <xdr:rowOff>25400</xdr:rowOff>
    </xdr:from>
    <xdr:ext cx="65" cy="172227"/>
    <xdr:sp macro="" textlink="">
      <xdr:nvSpPr>
        <xdr:cNvPr id="28" name="Tekstfelt 27">
          <a:extLst>
            <a:ext uri="{FF2B5EF4-FFF2-40B4-BE49-F238E27FC236}">
              <a16:creationId xmlns:a16="http://schemas.microsoft.com/office/drawing/2014/main" id="{82853317-BBA5-4960-9A89-6C7C2EDD38A5}"/>
            </a:ext>
          </a:extLst>
        </xdr:cNvPr>
        <xdr:cNvSpPr txBox="1"/>
      </xdr:nvSpPr>
      <xdr:spPr>
        <a:xfrm>
          <a:off x="6480175" y="129730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twoCellAnchor>
    <xdr:from>
      <xdr:col>0</xdr:col>
      <xdr:colOff>749301</xdr:colOff>
      <xdr:row>27</xdr:row>
      <xdr:rowOff>88900</xdr:rowOff>
    </xdr:from>
    <xdr:to>
      <xdr:col>0</xdr:col>
      <xdr:colOff>2247901</xdr:colOff>
      <xdr:row>37</xdr:row>
      <xdr:rowOff>160280</xdr:rowOff>
    </xdr:to>
    <xdr:pic>
      <xdr:nvPicPr>
        <xdr:cNvPr id="4" name="Billede 3">
          <a:extLst>
            <a:ext uri="{FF2B5EF4-FFF2-40B4-BE49-F238E27FC236}">
              <a16:creationId xmlns:a16="http://schemas.microsoft.com/office/drawing/2014/main" id="{57D8AF94-7C19-4CFC-BAE2-17D530F5A2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749301" y="5105400"/>
          <a:ext cx="1498600" cy="1931930"/>
        </a:xfrm>
        <a:prstGeom prst="rect">
          <a:avLst/>
        </a:prstGeom>
      </xdr:spPr>
    </xdr:pic>
    <xdr:clientData/>
  </xdr:twoCellAnchor>
  <xdr:twoCellAnchor>
    <xdr:from>
      <xdr:col>0</xdr:col>
      <xdr:colOff>762000</xdr:colOff>
      <xdr:row>51</xdr:row>
      <xdr:rowOff>203200</xdr:rowOff>
    </xdr:from>
    <xdr:to>
      <xdr:col>0</xdr:col>
      <xdr:colOff>2381250</xdr:colOff>
      <xdr:row>67</xdr:row>
      <xdr:rowOff>24091</xdr:rowOff>
    </xdr:to>
    <xdr:pic>
      <xdr:nvPicPr>
        <xdr:cNvPr id="29" name="Billede 28">
          <a:extLst>
            <a:ext uri="{FF2B5EF4-FFF2-40B4-BE49-F238E27FC236}">
              <a16:creationId xmlns:a16="http://schemas.microsoft.com/office/drawing/2014/main" id="{9822B7DA-0FED-47C0-BC6E-0404038609E2}"/>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762000" y="9721850"/>
          <a:ext cx="1619250" cy="2900641"/>
        </a:xfrm>
        <a:prstGeom prst="rect">
          <a:avLst/>
        </a:prstGeom>
      </xdr:spPr>
    </xdr:pic>
    <xdr:clientData/>
  </xdr:twoCellAnchor>
  <xdr:twoCellAnchor>
    <xdr:from>
      <xdr:col>0</xdr:col>
      <xdr:colOff>1</xdr:colOff>
      <xdr:row>75</xdr:row>
      <xdr:rowOff>1</xdr:rowOff>
    </xdr:from>
    <xdr:to>
      <xdr:col>0</xdr:col>
      <xdr:colOff>3352800</xdr:colOff>
      <xdr:row>81</xdr:row>
      <xdr:rowOff>105415</xdr:rowOff>
    </xdr:to>
    <xdr:pic>
      <xdr:nvPicPr>
        <xdr:cNvPr id="30" name="Billede 29">
          <a:extLst>
            <a:ext uri="{FF2B5EF4-FFF2-40B4-BE49-F238E27FC236}">
              <a16:creationId xmlns:a16="http://schemas.microsoft.com/office/drawing/2014/main" id="{87506F9A-D8C0-443A-8FF3-7A321BD3F5D2}"/>
            </a:ext>
          </a:extLst>
        </xdr:cNvPr>
        <xdr:cNvPicPr>
          <a:picLocks noChangeAspect="1"/>
        </xdr:cNvPicPr>
      </xdr:nvPicPr>
      <xdr:blipFill>
        <a:blip xmlns:r="http://schemas.openxmlformats.org/officeDocument/2006/relationships" r:embed="rId6" cstate="screen">
          <a:extLst>
            <a:ext uri="{28A0092B-C50C-407E-A947-70E740481C1C}">
              <a14:useLocalDpi xmlns:a14="http://schemas.microsoft.com/office/drawing/2010/main"/>
            </a:ext>
          </a:extLst>
        </a:blip>
        <a:stretch>
          <a:fillRect/>
        </a:stretch>
      </xdr:blipFill>
      <xdr:spPr>
        <a:xfrm>
          <a:off x="1" y="14103351"/>
          <a:ext cx="3352799" cy="1235714"/>
        </a:xfrm>
        <a:prstGeom prst="rect">
          <a:avLst/>
        </a:prstGeom>
      </xdr:spPr>
    </xdr:pic>
    <xdr:clientData/>
  </xdr:twoCellAnchor>
  <xdr:oneCellAnchor>
    <xdr:from>
      <xdr:col>9</xdr:col>
      <xdr:colOff>161925</xdr:colOff>
      <xdr:row>34</xdr:row>
      <xdr:rowOff>95250</xdr:rowOff>
    </xdr:from>
    <xdr:ext cx="571760" cy="349648"/>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7F88AF2B-8DBF-46FA-83F2-DF1A0555B4AA}"/>
                </a:ext>
              </a:extLst>
            </xdr:cNvPr>
            <xdr:cNvSpPr txBox="1"/>
          </xdr:nvSpPr>
          <xdr:spPr>
            <a:xfrm>
              <a:off x="5257800" y="634365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sub>
                    </m:sSub>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𝐷</m:t>
                            </m:r>
                          </m:sub>
                        </m:sSub>
                      </m:num>
                      <m:den>
                        <m:rad>
                          <m:radPr>
                            <m:degHide m:val="on"/>
                            <m:ctrlPr>
                              <a:rPr lang="da-DK" sz="1100" b="0" i="1">
                                <a:solidFill>
                                  <a:schemeClr val="tx1"/>
                                </a:solidFill>
                                <a:effectLst/>
                                <a:latin typeface="Cambria Math" panose="02040503050406030204" pitchFamily="18" charset="0"/>
                                <a:ea typeface="+mn-ea"/>
                                <a:cs typeface="+mn-cs"/>
                              </a:rPr>
                            </m:ctrlPr>
                          </m:radPr>
                          <m:deg/>
                          <m:e>
                            <m:r>
                              <a:rPr lang="da-DK" sz="1100" b="0" i="1">
                                <a:solidFill>
                                  <a:schemeClr val="tx1"/>
                                </a:solidFill>
                                <a:effectLst/>
                                <a:latin typeface="Cambria Math" panose="02040503050406030204" pitchFamily="18" charset="0"/>
                                <a:ea typeface="+mn-ea"/>
                                <a:cs typeface="+mn-cs"/>
                              </a:rPr>
                              <m:t>𝑁</m:t>
                            </m:r>
                          </m:e>
                        </m:rad>
                      </m:den>
                    </m:f>
                  </m:oMath>
                </m:oMathPara>
              </a14:m>
              <a:endParaRPr lang="da-DK" sz="1100"/>
            </a:p>
          </xdr:txBody>
        </xdr:sp>
      </mc:Choice>
      <mc:Fallback xmlns="">
        <xdr:sp macro="" textlink="">
          <xdr:nvSpPr>
            <xdr:cNvPr id="31" name="Tekstfelt 30">
              <a:extLst>
                <a:ext uri="{FF2B5EF4-FFF2-40B4-BE49-F238E27FC236}">
                  <a16:creationId xmlns:a16="http://schemas.microsoft.com/office/drawing/2014/main" id="{7F88AF2B-8DBF-46FA-83F2-DF1A0555B4AA}"/>
                </a:ext>
              </a:extLst>
            </xdr:cNvPr>
            <xdr:cNvSpPr txBox="1"/>
          </xdr:nvSpPr>
          <xdr:spPr>
            <a:xfrm>
              <a:off x="5257800" y="634365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𝑆_𝐷 ̅ =</a:t>
              </a:r>
              <a:r>
                <a:rPr lang="da-DK" sz="1100" b="0" i="0">
                  <a:solidFill>
                    <a:schemeClr val="tx1"/>
                  </a:solidFill>
                  <a:effectLst/>
                  <a:latin typeface="Cambria Math" panose="02040503050406030204" pitchFamily="18" charset="0"/>
                  <a:ea typeface="+mn-ea"/>
                  <a:cs typeface="+mn-cs"/>
                </a:rPr>
                <a:t>𝑆_𝐷/√𝑁</a:t>
              </a:r>
              <a:endParaRPr lang="da-DK" sz="1100"/>
            </a:p>
          </xdr:txBody>
        </xdr:sp>
      </mc:Fallback>
    </mc:AlternateContent>
    <xdr:clientData/>
  </xdr:oneCellAnchor>
  <xdr:oneCellAnchor>
    <xdr:from>
      <xdr:col>9</xdr:col>
      <xdr:colOff>123825</xdr:colOff>
      <xdr:row>39</xdr:row>
      <xdr:rowOff>76200</xdr:rowOff>
    </xdr:from>
    <xdr:ext cx="702436" cy="338747"/>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492ED49F-DBBF-4CDC-9E96-D1F7D17F2510}"/>
                </a:ext>
              </a:extLst>
            </xdr:cNvPr>
            <xdr:cNvSpPr txBox="1"/>
          </xdr:nvSpPr>
          <xdr:spPr>
            <a:xfrm>
              <a:off x="5219700" y="723900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nary>
                      <m:naryPr>
                        <m:chr m:val="∑"/>
                        <m:limLoc m:val="subSup"/>
                        <m:supHide m:val="on"/>
                        <m:ctrlPr>
                          <a:rPr lang="da-DK" sz="1100" b="0" i="1">
                            <a:latin typeface="Cambria Math" panose="02040503050406030204" pitchFamily="18" charset="0"/>
                          </a:rPr>
                        </m:ctrlPr>
                      </m:naryPr>
                      <m:sub>
                        <m:r>
                          <m:rPr>
                            <m:brk m:alnAt="9"/>
                          </m:rPr>
                          <a:rPr lang="da-DK" sz="1100" b="0" i="1">
                            <a:latin typeface="Cambria Math" panose="02040503050406030204" pitchFamily="18" charset="0"/>
                          </a:rPr>
                          <m:t>𝑖</m:t>
                        </m:r>
                      </m:sub>
                      <m:sup/>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𝐷</m:t>
                                </m:r>
                              </m:e>
                              <m:sub>
                                <m:r>
                                  <a:rPr lang="da-DK" sz="1100" b="0" i="1">
                                    <a:latin typeface="Cambria Math" panose="02040503050406030204" pitchFamily="18" charset="0"/>
                                  </a:rPr>
                                  <m:t>𝑖</m:t>
                                </m:r>
                              </m:sub>
                            </m:sSub>
                          </m:num>
                          <m:den>
                            <m:r>
                              <a:rPr lang="da-DK" sz="1100" b="0" i="1">
                                <a:latin typeface="Cambria Math" panose="02040503050406030204" pitchFamily="18" charset="0"/>
                              </a:rPr>
                              <m:t>𝑁</m:t>
                            </m:r>
                          </m:den>
                        </m:f>
                      </m:e>
                    </m:nary>
                  </m:oMath>
                </m:oMathPara>
              </a14:m>
              <a:endParaRPr lang="da-DK" sz="1100"/>
            </a:p>
          </xdr:txBody>
        </xdr:sp>
      </mc:Choice>
      <mc:Fallback xmlns="">
        <xdr:sp macro="" textlink="">
          <xdr:nvSpPr>
            <xdr:cNvPr id="32" name="Tekstfelt 31">
              <a:extLst>
                <a:ext uri="{FF2B5EF4-FFF2-40B4-BE49-F238E27FC236}">
                  <a16:creationId xmlns:a16="http://schemas.microsoft.com/office/drawing/2014/main" id="{492ED49F-DBBF-4CDC-9E96-D1F7D17F2510}"/>
                </a:ext>
              </a:extLst>
            </xdr:cNvPr>
            <xdr:cNvSpPr txBox="1"/>
          </xdr:nvSpPr>
          <xdr:spPr>
            <a:xfrm>
              <a:off x="5219700" y="723900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𝐷 ̅=∑2_𝑖▒𝐷_𝑖/𝑁</a:t>
              </a:r>
              <a:endParaRPr lang="da-DK" sz="1100"/>
            </a:p>
          </xdr:txBody>
        </xdr:sp>
      </mc:Fallback>
    </mc:AlternateContent>
    <xdr:clientData/>
  </xdr:oneCellAnchor>
  <xdr:oneCellAnchor>
    <xdr:from>
      <xdr:col>9</xdr:col>
      <xdr:colOff>63500</xdr:colOff>
      <xdr:row>42</xdr:row>
      <xdr:rowOff>85725</xdr:rowOff>
    </xdr:from>
    <xdr:ext cx="704039" cy="367858"/>
    <mc:AlternateContent xmlns:mc="http://schemas.openxmlformats.org/markup-compatibility/2006" xmlns:a14="http://schemas.microsoft.com/office/drawing/2010/main">
      <mc:Choice Requires="a14">
        <xdr:sp macro="" textlink="">
          <xdr:nvSpPr>
            <xdr:cNvPr id="33" name="Tekstfelt 32">
              <a:extLst>
                <a:ext uri="{FF2B5EF4-FFF2-40B4-BE49-F238E27FC236}">
                  <a16:creationId xmlns:a16="http://schemas.microsoft.com/office/drawing/2014/main" id="{FC2A9756-1E58-412A-9B9D-10AD099E9DCD}"/>
                </a:ext>
              </a:extLst>
            </xdr:cNvPr>
            <xdr:cNvSpPr txBox="1"/>
          </xdr:nvSpPr>
          <xdr:spPr>
            <a:xfrm>
              <a:off x="5159375" y="7848600"/>
              <a:ext cx="70403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den>
                    </m:f>
                  </m:oMath>
                </m:oMathPara>
              </a14:m>
              <a:endParaRPr lang="da-DK" sz="1100"/>
            </a:p>
          </xdr:txBody>
        </xdr:sp>
      </mc:Choice>
      <mc:Fallback xmlns="">
        <xdr:sp macro="" textlink="">
          <xdr:nvSpPr>
            <xdr:cNvPr id="33" name="Tekstfelt 32">
              <a:extLst>
                <a:ext uri="{FF2B5EF4-FFF2-40B4-BE49-F238E27FC236}">
                  <a16:creationId xmlns:a16="http://schemas.microsoft.com/office/drawing/2014/main" id="{FC2A9756-1E58-412A-9B9D-10AD099E9DCD}"/>
                </a:ext>
              </a:extLst>
            </xdr:cNvPr>
            <xdr:cNvSpPr txBox="1"/>
          </xdr:nvSpPr>
          <xdr:spPr>
            <a:xfrm>
              <a:off x="5159375" y="7848600"/>
              <a:ext cx="70403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(𝐷 ̅−𝜇_𝐷 ̅ )/𝑆_𝐷 ̅  </a:t>
              </a:r>
              <a:endParaRPr lang="da-DK" sz="1100"/>
            </a:p>
          </xdr:txBody>
        </xdr:sp>
      </mc:Fallback>
    </mc:AlternateContent>
    <xdr:clientData/>
  </xdr:oneCellAnchor>
  <xdr:oneCellAnchor>
    <xdr:from>
      <xdr:col>8</xdr:col>
      <xdr:colOff>371475</xdr:colOff>
      <xdr:row>68</xdr:row>
      <xdr:rowOff>114300</xdr:rowOff>
    </xdr:from>
    <xdr:ext cx="1293175" cy="368114"/>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66A62206-1E73-459E-8535-EA55474488BB}"/>
                </a:ext>
              </a:extLst>
            </xdr:cNvPr>
            <xdr:cNvSpPr txBox="1"/>
          </xdr:nvSpPr>
          <xdr:spPr>
            <a:xfrm>
              <a:off x="4857750" y="12753975"/>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𝐸𝑂𝑇</m:t>
                            </m:r>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𝐵𝑎𝑠𝑒𝑙𝑖𝑛𝑒</m:t>
                            </m:r>
                          </m:sub>
                        </m:sSub>
                      </m:den>
                    </m:f>
                  </m:oMath>
                </m:oMathPara>
              </a14:m>
              <a:endParaRPr lang="da-DK" sz="1100"/>
            </a:p>
          </xdr:txBody>
        </xdr:sp>
      </mc:Choice>
      <mc:Fallback xmlns="">
        <xdr:sp macro="" textlink="">
          <xdr:nvSpPr>
            <xdr:cNvPr id="34" name="Tekstfelt 33">
              <a:extLst>
                <a:ext uri="{FF2B5EF4-FFF2-40B4-BE49-F238E27FC236}">
                  <a16:creationId xmlns:a16="http://schemas.microsoft.com/office/drawing/2014/main" id="{66A62206-1E73-459E-8535-EA55474488BB}"/>
                </a:ext>
              </a:extLst>
            </xdr:cNvPr>
            <xdr:cNvSpPr txBox="1"/>
          </xdr:nvSpPr>
          <xdr:spPr>
            <a:xfrm>
              <a:off x="4857750" y="12753975"/>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̂=(𝑋 ̅_𝐵𝑎𝑠𝑒𝑙𝑖𝑛𝑒−𝑋 ̅_𝐸𝑂𝑇)/𝑆_𝐵𝑎𝑠𝑒𝑙𝑖𝑛𝑒 </a:t>
              </a:r>
              <a:endParaRPr lang="da-DK" sz="1100"/>
            </a:p>
          </xdr:txBody>
        </xdr:sp>
      </mc:Fallback>
    </mc:AlternateContent>
    <xdr:clientData/>
  </xdr:oneCellAnchor>
  <xdr:oneCellAnchor>
    <xdr:from>
      <xdr:col>7</xdr:col>
      <xdr:colOff>409575</xdr:colOff>
      <xdr:row>81</xdr:row>
      <xdr:rowOff>19050</xdr:rowOff>
    </xdr:from>
    <xdr:ext cx="1941429" cy="321498"/>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B1F5FD12-7596-4873-92A4-B9EFD2D91790}"/>
                </a:ext>
              </a:extLst>
            </xdr:cNvPr>
            <xdr:cNvSpPr txBox="1"/>
          </xdr:nvSpPr>
          <xdr:spPr>
            <a:xfrm>
              <a:off x="4286250" y="15078075"/>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f>
                      <m:fPr>
                        <m:ctrlPr>
                          <a:rPr lang="da-DK" sz="1100" b="0" i="1">
                            <a:latin typeface="Cambria Math" panose="02040503050406030204" pitchFamily="18" charset="0"/>
                            <a:ea typeface="Cambria Math" panose="02040503050406030204" pitchFamily="18" charset="0"/>
                          </a:rPr>
                        </m:ctrlPr>
                      </m:fPr>
                      <m:num>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𝑠</m:t>
                            </m:r>
                          </m:e>
                          <m:sub>
                            <m:r>
                              <a:rPr lang="da-DK" sz="1100" b="0" i="1">
                                <a:latin typeface="Cambria Math" panose="02040503050406030204" pitchFamily="18" charset="0"/>
                                <a:ea typeface="Cambria Math" panose="02040503050406030204" pitchFamily="18" charset="0"/>
                              </a:rPr>
                              <m:t>𝐷</m:t>
                            </m:r>
                          </m:sub>
                        </m:sSub>
                      </m:num>
                      <m:den>
                        <m:rad>
                          <m:radPr>
                            <m:degHide m:val="on"/>
                            <m:ctrlPr>
                              <a:rPr lang="da-DK" sz="1100" b="0" i="1">
                                <a:latin typeface="Cambria Math" panose="02040503050406030204" pitchFamily="18" charset="0"/>
                                <a:ea typeface="Cambria Math" panose="02040503050406030204" pitchFamily="18" charset="0"/>
                              </a:rPr>
                            </m:ctrlPr>
                          </m:radPr>
                          <m:deg/>
                          <m:e>
                            <m:r>
                              <a:rPr lang="da-DK" sz="1100" b="0" i="1">
                                <a:latin typeface="Cambria Math" panose="02040503050406030204" pitchFamily="18" charset="0"/>
                                <a:ea typeface="Cambria Math" panose="02040503050406030204" pitchFamily="18" charset="0"/>
                              </a:rPr>
                              <m:t>𝑁</m:t>
                            </m:r>
                          </m:e>
                        </m:rad>
                      </m:den>
                    </m:f>
                  </m:oMath>
                </m:oMathPara>
              </a14:m>
              <a:endParaRPr lang="da-DK" sz="1100"/>
            </a:p>
          </xdr:txBody>
        </xdr:sp>
      </mc:Choice>
      <mc:Fallback xmlns="">
        <xdr:sp macro="" textlink="">
          <xdr:nvSpPr>
            <xdr:cNvPr id="35" name="Tekstfelt 34">
              <a:extLst>
                <a:ext uri="{FF2B5EF4-FFF2-40B4-BE49-F238E27FC236}">
                  <a16:creationId xmlns:a16="http://schemas.microsoft.com/office/drawing/2014/main" id="{B1F5FD12-7596-4873-92A4-B9EFD2D91790}"/>
                </a:ext>
              </a:extLst>
            </xdr:cNvPr>
            <xdr:cNvSpPr txBox="1"/>
          </xdr:nvSpPr>
          <xdr:spPr>
            <a:xfrm>
              <a:off x="4286250" y="15078075"/>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𝐶𝐼_.95=𝐷 ̅</a:t>
              </a:r>
              <a:r>
                <a:rPr lang="da-DK" sz="1100" b="0" i="0">
                  <a:latin typeface="Cambria Math" panose="02040503050406030204" pitchFamily="18" charset="0"/>
                  <a:ea typeface="Cambria Math" panose="02040503050406030204" pitchFamily="18" charset="0"/>
                </a:rPr>
                <a:t>±𝑡_(.05(𝑡𝑤𝑜−𝑡𝑎𝑖𝑙𝑒𝑑))·𝑠_𝐷/√𝑁</a:t>
              </a:r>
              <a:endParaRPr lang="da-DK" sz="1100"/>
            </a:p>
          </xdr:txBody>
        </xdr:sp>
      </mc:Fallback>
    </mc:AlternateContent>
    <xdr:clientData/>
  </xdr:oneCellAnchor>
</xdr:wsDr>
</file>

<file path=xl/drawings/drawing21.xml><?xml version="1.0" encoding="utf-8"?>
<xdr:wsDr xmlns:xdr="http://schemas.openxmlformats.org/drawingml/2006/spreadsheetDrawing" xmlns:a="http://schemas.openxmlformats.org/drawingml/2006/main">
  <xdr:oneCellAnchor>
    <xdr:from>
      <xdr:col>6</xdr:col>
      <xdr:colOff>276225</xdr:colOff>
      <xdr:row>4</xdr:row>
      <xdr:rowOff>82550</xdr:rowOff>
    </xdr:from>
    <xdr:ext cx="1194558" cy="340863"/>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2122150C-23AA-4937-872E-4487CDA93120}"/>
                </a:ext>
              </a:extLst>
            </xdr:cNvPr>
            <xdr:cNvSpPr txBox="1"/>
          </xdr:nvSpPr>
          <xdr:spPr>
            <a:xfrm>
              <a:off x="3324225" y="81915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i="1">
                            <a:latin typeface="Cambria Math" panose="02040503050406030204" pitchFamily="18" charset="0"/>
                          </a:rPr>
                        </m:ctrlPr>
                      </m:dPr>
                      <m:e>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𝑁</m:t>
                              </m:r>
                            </m:e>
                          </m:mr>
                          <m:mr>
                            <m:e>
                              <m:r>
                                <a:rPr lang="da-DK" sz="1100" b="0" i="1">
                                  <a:latin typeface="Cambria Math" panose="02040503050406030204" pitchFamily="18" charset="0"/>
                                </a:rPr>
                                <m:t>𝑥</m:t>
                              </m:r>
                            </m:e>
                          </m:mr>
                        </m:m>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2122150C-23AA-4937-872E-4487CDA93120}"/>
                </a:ext>
              </a:extLst>
            </xdr:cNvPr>
            <xdr:cNvSpPr txBox="1"/>
          </xdr:nvSpPr>
          <xdr:spPr>
            <a:xfrm>
              <a:off x="3324225" y="81915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latin typeface="Cambria Math" panose="02040503050406030204" pitchFamily="18" charset="0"/>
                </a:rPr>
                <a:t>(■8(</a:t>
              </a:r>
              <a:r>
                <a:rPr lang="da-DK" sz="1100" b="0" i="0">
                  <a:latin typeface="Cambria Math" panose="02040503050406030204" pitchFamily="18" charset="0"/>
                </a:rPr>
                <a:t>𝑁@𝑥))=𝑁!/(𝑥!·(𝑁−𝑥)!)</a:t>
              </a:r>
              <a:endParaRPr lang="da-DK" sz="1100"/>
            </a:p>
          </xdr:txBody>
        </xdr:sp>
      </mc:Fallback>
    </mc:AlternateContent>
    <xdr:clientData/>
  </xdr:oneCellAnchor>
  <xdr:oneCellAnchor>
    <xdr:from>
      <xdr:col>5</xdr:col>
      <xdr:colOff>536575</xdr:colOff>
      <xdr:row>7</xdr:row>
      <xdr:rowOff>38100</xdr:rowOff>
    </xdr:from>
    <xdr:ext cx="2210798" cy="301621"/>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FA926EC2-BC32-4586-9346-ADD5DB22D075}"/>
                </a:ext>
              </a:extLst>
            </xdr:cNvPr>
            <xdr:cNvSpPr txBox="1"/>
          </xdr:nvSpPr>
          <xdr:spPr>
            <a:xfrm>
              <a:off x="2974975" y="132715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b="0" i="1">
                            <a:latin typeface="Cambria Math" panose="02040503050406030204" pitchFamily="18" charset="0"/>
                          </a:rPr>
                        </m:ctrlPr>
                      </m:mPr>
                      <m:mr>
                        <m:e>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𝐴𝑛𝑡𝑎𝑙</m:t>
                          </m:r>
                          <m:r>
                            <a:rPr lang="da-DK" sz="1100" b="0" i="1">
                              <a:solidFill>
                                <a:schemeClr val="tx1"/>
                              </a:solidFill>
                              <a:effectLst/>
                              <a:latin typeface="Cambria Math" panose="02040503050406030204" pitchFamily="18" charset="0"/>
                              <a:ea typeface="+mn-ea"/>
                              <a:cs typeface="+mn-cs"/>
                            </a:rPr>
                            <m:t> </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𝑖𝑛𝑑𝑒𝑝𝑒𝑛𝑑𝑒𝑛𝑡</m:t>
                              </m:r>
                            </m:e>
                          </m:d>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𝑓𝑜𝑟𝑠</m:t>
                          </m:r>
                          <m:r>
                            <a:rPr lang="da-DK" sz="1100" b="0" i="1">
                              <a:solidFill>
                                <a:schemeClr val="tx1"/>
                              </a:solidFill>
                              <a:effectLst/>
                              <a:latin typeface="Cambria Math" panose="02040503050406030204" pitchFamily="18" charset="0"/>
                              <a:ea typeface="+mn-ea"/>
                              <a:cs typeface="+mn-cs"/>
                            </a:rPr>
                            <m:t>ø</m:t>
                          </m:r>
                          <m:r>
                            <a:rPr lang="da-DK" sz="1100" b="0" i="1">
                              <a:solidFill>
                                <a:schemeClr val="tx1"/>
                              </a:solidFill>
                              <a:effectLst/>
                              <a:latin typeface="Cambria Math" panose="02040503050406030204" pitchFamily="18" charset="0"/>
                              <a:ea typeface="+mn-ea"/>
                              <a:cs typeface="+mn-cs"/>
                            </a:rPr>
                            <m:t>𝑔</m:t>
                          </m:r>
                          <m:r>
                            <a:rPr lang="da-DK" sz="1100" b="0" i="1">
                              <a:solidFill>
                                <a:schemeClr val="tx1"/>
                              </a:solidFill>
                              <a:effectLst/>
                              <a:latin typeface="Cambria Math" panose="02040503050406030204" pitchFamily="18" charset="0"/>
                              <a:ea typeface="+mn-ea"/>
                              <a:cs typeface="+mn-cs"/>
                            </a:rPr>
                            <m:t>"</m:t>
                          </m:r>
                        </m:e>
                      </m:mr>
                      <m:mr>
                        <m:e>
                          <m:r>
                            <a:rPr lang="da-DK" sz="1100" b="0" i="1">
                              <a:latin typeface="Cambria Math" panose="02040503050406030204" pitchFamily="18" charset="0"/>
                            </a:rPr>
                            <m:t>𝑥</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𝑠𝑢𝑐𝑐𝑒𝑠𝑠𝑒𝑟</m:t>
                          </m:r>
                        </m:e>
                      </m:mr>
                    </m:m>
                  </m:oMath>
                </m:oMathPara>
              </a14:m>
              <a:endParaRPr lang="da-DK" sz="1100"/>
            </a:p>
          </xdr:txBody>
        </xdr:sp>
      </mc:Choice>
      <mc:Fallback xmlns="">
        <xdr:sp macro="" textlink="">
          <xdr:nvSpPr>
            <xdr:cNvPr id="3" name="Tekstfelt 2">
              <a:extLst>
                <a:ext uri="{FF2B5EF4-FFF2-40B4-BE49-F238E27FC236}">
                  <a16:creationId xmlns:a16="http://schemas.microsoft.com/office/drawing/2014/main" id="{FA926EC2-BC32-4586-9346-ADD5DB22D075}"/>
                </a:ext>
              </a:extLst>
            </xdr:cNvPr>
            <xdr:cNvSpPr txBox="1"/>
          </xdr:nvSpPr>
          <xdr:spPr>
            <a:xfrm>
              <a:off x="2974975" y="132715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■8(</a:t>
              </a:r>
              <a:r>
                <a:rPr lang="da-DK" sz="1100" b="0" i="0">
                  <a:solidFill>
                    <a:schemeClr val="tx1"/>
                  </a:solidFill>
                  <a:effectLst/>
                  <a:latin typeface="Cambria Math" panose="02040503050406030204" pitchFamily="18" charset="0"/>
                  <a:ea typeface="+mn-ea"/>
                  <a:cs typeface="+mn-cs"/>
                </a:rPr>
                <a:t>𝑁=𝐴𝑛𝑡𝑎𝑙 (𝑖𝑛𝑑𝑒𝑝𝑒𝑛𝑑𝑒𝑛𝑡)  "𝑓𝑜𝑟𝑠ø𝑔"@</a:t>
              </a:r>
              <a:r>
                <a:rPr lang="da-DK" sz="1100" b="0" i="0">
                  <a:latin typeface="Cambria Math" panose="02040503050406030204" pitchFamily="18" charset="0"/>
                </a:rPr>
                <a:t>𝑥=𝐴𝑛𝑡𝑎𝑙 𝑠𝑢𝑐𝑐𝑒𝑠𝑠𝑒𝑟)</a:t>
              </a:r>
              <a:endParaRPr lang="da-DK" sz="1100"/>
            </a:p>
          </xdr:txBody>
        </xdr:sp>
      </mc:Fallback>
    </mc:AlternateContent>
    <xdr:clientData/>
  </xdr:oneCellAnchor>
  <xdr:oneCellAnchor>
    <xdr:from>
      <xdr:col>5</xdr:col>
      <xdr:colOff>365125</xdr:colOff>
      <xdr:row>10</xdr:row>
      <xdr:rowOff>101600</xdr:rowOff>
    </xdr:from>
    <xdr:ext cx="2548262" cy="340863"/>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CEC1414F-C82C-49F1-A5EA-82A7C48AD28F}"/>
                </a:ext>
              </a:extLst>
            </xdr:cNvPr>
            <xdr:cNvSpPr txBox="1"/>
          </xdr:nvSpPr>
          <xdr:spPr>
            <a:xfrm>
              <a:off x="2803525" y="194310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r>
                      <a:rPr lang="da-DK" sz="1100" b="0" i="1">
                        <a:latin typeface="Cambria Math" panose="02040503050406030204" pitchFamily="18" charset="0"/>
                      </a:rPr>
                      <m:t>·</m:t>
                    </m:r>
                    <m:sSup>
                      <m:sSupPr>
                        <m:ctrlPr>
                          <a:rPr lang="da-DK" sz="1100" b="0" i="1">
                            <a:latin typeface="Cambria Math" panose="02040503050406030204" pitchFamily="18" charset="0"/>
                          </a:rPr>
                        </m:ctrlPr>
                      </m:sSupPr>
                      <m:e>
                        <m:r>
                          <a:rPr lang="da-DK" sz="1100" b="0" i="1">
                            <a:latin typeface="Cambria Math" panose="02040503050406030204" pitchFamily="18" charset="0"/>
                          </a:rPr>
                          <m:t>𝜋</m:t>
                        </m:r>
                      </m:e>
                      <m:sup>
                        <m:r>
                          <a:rPr lang="da-DK" sz="1100" b="0" i="1">
                            <a:latin typeface="Cambria Math" panose="02040503050406030204" pitchFamily="18" charset="0"/>
                          </a:rPr>
                          <m:t>𝑥</m:t>
                        </m:r>
                      </m:sup>
                    </m:sSup>
                    <m:r>
                      <a:rPr lang="da-DK" sz="1100" b="0" i="1">
                        <a:latin typeface="Cambria Math" panose="02040503050406030204" pitchFamily="18" charset="0"/>
                      </a:rPr>
                      <m:t>·</m:t>
                    </m:r>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𝜋</m:t>
                            </m:r>
                          </m:e>
                        </m:d>
                      </m:e>
                      <m:sup>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sup>
                    </m:sSup>
                  </m:oMath>
                </m:oMathPara>
              </a14:m>
              <a:endParaRPr lang="da-DK" sz="1100"/>
            </a:p>
          </xdr:txBody>
        </xdr:sp>
      </mc:Choice>
      <mc:Fallback xmlns="">
        <xdr:sp macro="" textlink="">
          <xdr:nvSpPr>
            <xdr:cNvPr id="4" name="Tekstfelt 3">
              <a:extLst>
                <a:ext uri="{FF2B5EF4-FFF2-40B4-BE49-F238E27FC236}">
                  <a16:creationId xmlns:a16="http://schemas.microsoft.com/office/drawing/2014/main" id="{CEC1414F-C82C-49F1-A5EA-82A7C48AD28F}"/>
                </a:ext>
              </a:extLst>
            </xdr:cNvPr>
            <xdr:cNvSpPr txBox="1"/>
          </xdr:nvSpPr>
          <xdr:spPr>
            <a:xfrm>
              <a:off x="2803525" y="194310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𝑝(𝑋=𝑥)=𝑁!/(𝑥!·(𝑁−𝑥)!)·𝜋^𝑥·(1−𝜋)^(𝑁−𝑥)</a:t>
              </a:r>
              <a:endParaRPr lang="da-DK" sz="1100"/>
            </a:p>
          </xdr:txBody>
        </xdr:sp>
      </mc:Fallback>
    </mc:AlternateContent>
    <xdr:clientData/>
  </xdr:oneCellAnchor>
  <xdr:oneCellAnchor>
    <xdr:from>
      <xdr:col>5</xdr:col>
      <xdr:colOff>339725</xdr:colOff>
      <xdr:row>13</xdr:row>
      <xdr:rowOff>19050</xdr:rowOff>
    </xdr:from>
    <xdr:ext cx="2100768"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2445F657-F88D-444F-A6B8-1EDD4CCD4B44}"/>
                </a:ext>
              </a:extLst>
            </xdr:cNvPr>
            <xdr:cNvSpPr txBox="1"/>
          </xdr:nvSpPr>
          <xdr:spPr>
            <a:xfrm>
              <a:off x="2778125" y="241300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𝜋</m:t>
                    </m:r>
                    <m:r>
                      <a:rPr lang="da-DK" sz="1100" b="0" i="1">
                        <a:latin typeface="Cambria Math" panose="02040503050406030204" pitchFamily="18" charset="0"/>
                      </a:rPr>
                      <m:t>=</m:t>
                    </m:r>
                    <m:r>
                      <a:rPr lang="da-DK" sz="1100" b="0" i="1">
                        <a:latin typeface="Cambria Math" panose="02040503050406030204" pitchFamily="18" charset="0"/>
                      </a:rPr>
                      <m:t>𝑆𝑎𝑛𝑑𝑠𝑦𝑛𝑙𝑖𝑔h𝑒𝑑𝑒𝑛</m:t>
                    </m:r>
                    <m:r>
                      <a:rPr lang="da-DK" sz="1100" b="0" i="1">
                        <a:latin typeface="Cambria Math" panose="02040503050406030204" pitchFamily="18" charset="0"/>
                      </a:rPr>
                      <m:t> </m:t>
                    </m:r>
                    <m:r>
                      <a:rPr lang="da-DK" sz="1100" b="0" i="1">
                        <a:latin typeface="Cambria Math" panose="02040503050406030204" pitchFamily="18" charset="0"/>
                      </a:rPr>
                      <m:t>𝑓𝑜𝑟</m:t>
                    </m:r>
                    <m:r>
                      <a:rPr lang="da-DK" sz="1100" b="0" i="1">
                        <a:latin typeface="Cambria Math" panose="02040503050406030204" pitchFamily="18" charset="0"/>
                      </a:rPr>
                      <m:t> </m:t>
                    </m:r>
                    <m:r>
                      <a:rPr lang="da-DK" sz="1100" b="0" i="1">
                        <a:latin typeface="Cambria Math" panose="02040503050406030204" pitchFamily="18" charset="0"/>
                      </a:rPr>
                      <m:t>𝑠𝑢𝑐𝑐𝑒𝑠</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2445F657-F88D-444F-A6B8-1EDD4CCD4B44}"/>
                </a:ext>
              </a:extLst>
            </xdr:cNvPr>
            <xdr:cNvSpPr txBox="1"/>
          </xdr:nvSpPr>
          <xdr:spPr>
            <a:xfrm>
              <a:off x="2778125" y="241300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𝜋=𝑆𝑎𝑛𝑑𝑠𝑦𝑛𝑙𝑖𝑔ℎ𝑒𝑑𝑒𝑛 𝑓𝑜𝑟 𝑠𝑢𝑐𝑐𝑒𝑠</a:t>
              </a:r>
              <a:endParaRPr lang="da-DK" sz="1100"/>
            </a:p>
          </xdr:txBody>
        </xdr:sp>
      </mc:Fallback>
    </mc:AlternateContent>
    <xdr:clientData/>
  </xdr:oneCellAnchor>
  <xdr:oneCellAnchor>
    <xdr:from>
      <xdr:col>6</xdr:col>
      <xdr:colOff>66675</xdr:colOff>
      <xdr:row>39</xdr:row>
      <xdr:rowOff>152400</xdr:rowOff>
    </xdr:from>
    <xdr:ext cx="521040" cy="172227"/>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E1A03D09-E91F-4018-BCEC-C4B87B4441BF}"/>
                </a:ext>
              </a:extLst>
            </xdr:cNvPr>
            <xdr:cNvSpPr txBox="1"/>
          </xdr:nvSpPr>
          <xdr:spPr>
            <a:xfrm>
              <a:off x="3114675" y="7620000"/>
              <a:ext cx="521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𝐾𝑟𝑖𝑡𝑖𝑠𝑘</m:t>
                        </m:r>
                      </m:sub>
                    </m:sSub>
                    <m:r>
                      <a:rPr lang="da-DK" sz="1100" b="0" i="1">
                        <a:latin typeface="Cambria Math" panose="02040503050406030204" pitchFamily="18" charset="0"/>
                      </a:rPr>
                      <m:t>:</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E1A03D09-E91F-4018-BCEC-C4B87B4441BF}"/>
                </a:ext>
              </a:extLst>
            </xdr:cNvPr>
            <xdr:cNvSpPr txBox="1"/>
          </xdr:nvSpPr>
          <xdr:spPr>
            <a:xfrm>
              <a:off x="3114675" y="7620000"/>
              <a:ext cx="521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𝑋_𝐾𝑟𝑖𝑡𝑖𝑠𝑘:</a:t>
              </a:r>
              <a:endParaRPr lang="da-DK" sz="1100"/>
            </a:p>
          </xdr:txBody>
        </xdr:sp>
      </mc:Fallback>
    </mc:AlternateContent>
    <xdr:clientData/>
  </xdr:oneCellAnchor>
  <xdr:twoCellAnchor editAs="oneCell">
    <xdr:from>
      <xdr:col>11</xdr:col>
      <xdr:colOff>330200</xdr:colOff>
      <xdr:row>26</xdr:row>
      <xdr:rowOff>38100</xdr:rowOff>
    </xdr:from>
    <xdr:to>
      <xdr:col>13</xdr:col>
      <xdr:colOff>577850</xdr:colOff>
      <xdr:row>37</xdr:row>
      <xdr:rowOff>69699</xdr:rowOff>
    </xdr:to>
    <xdr:pic>
      <xdr:nvPicPr>
        <xdr:cNvPr id="11" name="Billede 10">
          <a:extLst>
            <a:ext uri="{FF2B5EF4-FFF2-40B4-BE49-F238E27FC236}">
              <a16:creationId xmlns:a16="http://schemas.microsoft.com/office/drawing/2014/main" id="{0F7F12DB-F0A7-4B31-BFFE-A6875C2DADA1}"/>
            </a:ext>
          </a:extLst>
        </xdr:cNvPr>
        <xdr:cNvPicPr>
          <a:picLocks noChangeAspect="1"/>
        </xdr:cNvPicPr>
      </xdr:nvPicPr>
      <xdr:blipFill>
        <a:blip xmlns:r="http://schemas.openxmlformats.org/officeDocument/2006/relationships" r:embed="rId1"/>
        <a:stretch>
          <a:fillRect/>
        </a:stretch>
      </xdr:blipFill>
      <xdr:spPr>
        <a:xfrm>
          <a:off x="6426200" y="4921250"/>
          <a:ext cx="1473200" cy="2057249"/>
        </a:xfrm>
        <a:prstGeom prst="rect">
          <a:avLst/>
        </a:prstGeom>
      </xdr:spPr>
    </xdr:pic>
    <xdr:clientData/>
  </xdr:twoCellAnchor>
  <xdr:twoCellAnchor editAs="oneCell">
    <xdr:from>
      <xdr:col>11</xdr:col>
      <xdr:colOff>1</xdr:colOff>
      <xdr:row>40</xdr:row>
      <xdr:rowOff>0</xdr:rowOff>
    </xdr:from>
    <xdr:to>
      <xdr:col>15</xdr:col>
      <xdr:colOff>234951</xdr:colOff>
      <xdr:row>53</xdr:row>
      <xdr:rowOff>56112</xdr:rowOff>
    </xdr:to>
    <xdr:pic>
      <xdr:nvPicPr>
        <xdr:cNvPr id="12" name="Billede 11">
          <a:extLst>
            <a:ext uri="{FF2B5EF4-FFF2-40B4-BE49-F238E27FC236}">
              <a16:creationId xmlns:a16="http://schemas.microsoft.com/office/drawing/2014/main" id="{3E547B67-87E1-433D-983D-81506F6E7432}"/>
            </a:ext>
          </a:extLst>
        </xdr:cNvPr>
        <xdr:cNvPicPr>
          <a:picLocks noChangeAspect="1"/>
        </xdr:cNvPicPr>
      </xdr:nvPicPr>
      <xdr:blipFill>
        <a:blip xmlns:r="http://schemas.openxmlformats.org/officeDocument/2006/relationships" r:embed="rId2"/>
        <a:stretch>
          <a:fillRect/>
        </a:stretch>
      </xdr:blipFill>
      <xdr:spPr>
        <a:xfrm>
          <a:off x="6096001" y="7467600"/>
          <a:ext cx="2673350" cy="2488162"/>
        </a:xfrm>
        <a:prstGeom prst="rect">
          <a:avLst/>
        </a:prstGeom>
      </xdr:spPr>
    </xdr:pic>
    <xdr:clientData/>
  </xdr:twoCellAnchor>
  <xdr:twoCellAnchor>
    <xdr:from>
      <xdr:col>0</xdr:col>
      <xdr:colOff>0</xdr:colOff>
      <xdr:row>24</xdr:row>
      <xdr:rowOff>1</xdr:rowOff>
    </xdr:from>
    <xdr:to>
      <xdr:col>0</xdr:col>
      <xdr:colOff>3218567</xdr:colOff>
      <xdr:row>38</xdr:row>
      <xdr:rowOff>158751</xdr:rowOff>
    </xdr:to>
    <xdr:pic>
      <xdr:nvPicPr>
        <xdr:cNvPr id="14" name="Billede 13">
          <a:extLst>
            <a:ext uri="{FF2B5EF4-FFF2-40B4-BE49-F238E27FC236}">
              <a16:creationId xmlns:a16="http://schemas.microsoft.com/office/drawing/2014/main" id="{6DFCAAE5-E00D-4711-8ACC-56812914CD95}"/>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0" y="4514851"/>
          <a:ext cx="3218567" cy="2743200"/>
        </a:xfrm>
        <a:prstGeom prst="rect">
          <a:avLst/>
        </a:prstGeom>
      </xdr:spPr>
    </xdr:pic>
    <xdr:clientData/>
  </xdr:twoCellAnchor>
  <xdr:twoCellAnchor>
    <xdr:from>
      <xdr:col>0</xdr:col>
      <xdr:colOff>0</xdr:colOff>
      <xdr:row>44</xdr:row>
      <xdr:rowOff>184149</xdr:rowOff>
    </xdr:from>
    <xdr:to>
      <xdr:col>0</xdr:col>
      <xdr:colOff>2914650</xdr:colOff>
      <xdr:row>58</xdr:row>
      <xdr:rowOff>120430</xdr:rowOff>
    </xdr:to>
    <xdr:pic>
      <xdr:nvPicPr>
        <xdr:cNvPr id="15" name="Billede 14">
          <a:extLst>
            <a:ext uri="{FF2B5EF4-FFF2-40B4-BE49-F238E27FC236}">
              <a16:creationId xmlns:a16="http://schemas.microsoft.com/office/drawing/2014/main" id="{DEE27876-BD62-41CE-8844-A35B8815A7B0}"/>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0" y="8394699"/>
          <a:ext cx="2914650" cy="2546131"/>
        </a:xfrm>
        <a:prstGeom prst="rect">
          <a:avLst/>
        </a:prstGeom>
      </xdr:spPr>
    </xdr:pic>
    <xdr:clientData/>
  </xdr:twoCellAnchor>
  <xdr:twoCellAnchor>
    <xdr:from>
      <xdr:col>0</xdr:col>
      <xdr:colOff>0</xdr:colOff>
      <xdr:row>66</xdr:row>
      <xdr:rowOff>1</xdr:rowOff>
    </xdr:from>
    <xdr:to>
      <xdr:col>0</xdr:col>
      <xdr:colOff>3173878</xdr:colOff>
      <xdr:row>80</xdr:row>
      <xdr:rowOff>101601</xdr:rowOff>
    </xdr:to>
    <xdr:pic>
      <xdr:nvPicPr>
        <xdr:cNvPr id="16" name="Billede 15">
          <a:extLst>
            <a:ext uri="{FF2B5EF4-FFF2-40B4-BE49-F238E27FC236}">
              <a16:creationId xmlns:a16="http://schemas.microsoft.com/office/drawing/2014/main" id="{8472A83E-5F26-4D3C-9360-35C19153D4AE}"/>
            </a:ext>
          </a:extLst>
        </xdr:cNvPr>
        <xdr:cNvPicPr>
          <a:picLocks noChangeAspect="1"/>
        </xdr:cNvPicPr>
      </xdr:nvPicPr>
      <xdr:blipFill>
        <a:blip xmlns:r="http://schemas.openxmlformats.org/officeDocument/2006/relationships" r:embed="rId5"/>
        <a:stretch>
          <a:fillRect/>
        </a:stretch>
      </xdr:blipFill>
      <xdr:spPr>
        <a:xfrm>
          <a:off x="0" y="12319001"/>
          <a:ext cx="3173878" cy="267970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oneCellAnchor>
    <xdr:from>
      <xdr:col>6</xdr:col>
      <xdr:colOff>276225</xdr:colOff>
      <xdr:row>4</xdr:row>
      <xdr:rowOff>82550</xdr:rowOff>
    </xdr:from>
    <xdr:ext cx="1194558" cy="340863"/>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E909ACE5-6FE4-437A-AA93-C8F8B5AE7BF4}"/>
                </a:ext>
              </a:extLst>
            </xdr:cNvPr>
            <xdr:cNvSpPr txBox="1"/>
          </xdr:nvSpPr>
          <xdr:spPr>
            <a:xfrm>
              <a:off x="3324225" y="63500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i="1">
                            <a:latin typeface="Cambria Math" panose="02040503050406030204" pitchFamily="18" charset="0"/>
                          </a:rPr>
                        </m:ctrlPr>
                      </m:dPr>
                      <m:e>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𝑁</m:t>
                              </m:r>
                            </m:e>
                          </m:mr>
                          <m:mr>
                            <m:e>
                              <m:r>
                                <a:rPr lang="da-DK" sz="1100" b="0" i="1">
                                  <a:latin typeface="Cambria Math" panose="02040503050406030204" pitchFamily="18" charset="0"/>
                                </a:rPr>
                                <m:t>𝑥</m:t>
                              </m:r>
                            </m:e>
                          </m:mr>
                        </m:m>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oMath>
                </m:oMathPara>
              </a14:m>
              <a:endParaRPr lang="da-DK" sz="1100"/>
            </a:p>
          </xdr:txBody>
        </xdr:sp>
      </mc:Choice>
      <mc:Fallback xmlns="">
        <xdr:sp macro="" textlink="">
          <xdr:nvSpPr>
            <xdr:cNvPr id="3" name="Tekstfelt 2">
              <a:extLst>
                <a:ext uri="{FF2B5EF4-FFF2-40B4-BE49-F238E27FC236}">
                  <a16:creationId xmlns:a16="http://schemas.microsoft.com/office/drawing/2014/main" id="{E909ACE5-6FE4-437A-AA93-C8F8B5AE7BF4}"/>
                </a:ext>
              </a:extLst>
            </xdr:cNvPr>
            <xdr:cNvSpPr txBox="1"/>
          </xdr:nvSpPr>
          <xdr:spPr>
            <a:xfrm>
              <a:off x="3324225" y="63500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(■8(</a:t>
              </a:r>
              <a:r>
                <a:rPr lang="da-DK" sz="1100" b="0" i="0">
                  <a:latin typeface="Cambria Math" panose="02040503050406030204" pitchFamily="18" charset="0"/>
                </a:rPr>
                <a:t>𝑁@𝑥))=𝑁!/(𝑥!·(𝑁−𝑥)!)</a:t>
              </a:r>
              <a:endParaRPr lang="da-DK" sz="1100"/>
            </a:p>
          </xdr:txBody>
        </xdr:sp>
      </mc:Fallback>
    </mc:AlternateContent>
    <xdr:clientData/>
  </xdr:oneCellAnchor>
  <xdr:oneCellAnchor>
    <xdr:from>
      <xdr:col>5</xdr:col>
      <xdr:colOff>536575</xdr:colOff>
      <xdr:row>7</xdr:row>
      <xdr:rowOff>38100</xdr:rowOff>
    </xdr:from>
    <xdr:ext cx="2210798" cy="301621"/>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AE7C3756-4C8F-4AC6-B8FE-16B734E7C94D}"/>
                </a:ext>
              </a:extLst>
            </xdr:cNvPr>
            <xdr:cNvSpPr txBox="1"/>
          </xdr:nvSpPr>
          <xdr:spPr>
            <a:xfrm>
              <a:off x="2974975" y="114300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b="0" i="1">
                            <a:latin typeface="Cambria Math" panose="02040503050406030204" pitchFamily="18" charset="0"/>
                          </a:rPr>
                        </m:ctrlPr>
                      </m:mPr>
                      <m:mr>
                        <m:e>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𝐴𝑛𝑡𝑎𝑙</m:t>
                          </m:r>
                          <m:r>
                            <a:rPr lang="da-DK" sz="1100" b="0" i="1">
                              <a:solidFill>
                                <a:schemeClr val="tx1"/>
                              </a:solidFill>
                              <a:effectLst/>
                              <a:latin typeface="Cambria Math" panose="02040503050406030204" pitchFamily="18" charset="0"/>
                              <a:ea typeface="+mn-ea"/>
                              <a:cs typeface="+mn-cs"/>
                            </a:rPr>
                            <m:t> </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𝑖𝑛𝑑𝑒𝑝𝑒𝑛𝑑𝑒𝑛𝑡</m:t>
                              </m:r>
                            </m:e>
                          </m:d>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𝑓𝑜𝑟𝑠</m:t>
                          </m:r>
                          <m:r>
                            <a:rPr lang="da-DK" sz="1100" b="0" i="1">
                              <a:solidFill>
                                <a:schemeClr val="tx1"/>
                              </a:solidFill>
                              <a:effectLst/>
                              <a:latin typeface="Cambria Math" panose="02040503050406030204" pitchFamily="18" charset="0"/>
                              <a:ea typeface="+mn-ea"/>
                              <a:cs typeface="+mn-cs"/>
                            </a:rPr>
                            <m:t>ø</m:t>
                          </m:r>
                          <m:r>
                            <a:rPr lang="da-DK" sz="1100" b="0" i="1">
                              <a:solidFill>
                                <a:schemeClr val="tx1"/>
                              </a:solidFill>
                              <a:effectLst/>
                              <a:latin typeface="Cambria Math" panose="02040503050406030204" pitchFamily="18" charset="0"/>
                              <a:ea typeface="+mn-ea"/>
                              <a:cs typeface="+mn-cs"/>
                            </a:rPr>
                            <m:t>𝑔</m:t>
                          </m:r>
                          <m:r>
                            <a:rPr lang="da-DK" sz="1100" b="0" i="1">
                              <a:solidFill>
                                <a:schemeClr val="tx1"/>
                              </a:solidFill>
                              <a:effectLst/>
                              <a:latin typeface="Cambria Math" panose="02040503050406030204" pitchFamily="18" charset="0"/>
                              <a:ea typeface="+mn-ea"/>
                              <a:cs typeface="+mn-cs"/>
                            </a:rPr>
                            <m:t>"</m:t>
                          </m:r>
                        </m:e>
                      </m:mr>
                      <m:mr>
                        <m:e>
                          <m:r>
                            <a:rPr lang="da-DK" sz="1100" b="0" i="1">
                              <a:latin typeface="Cambria Math" panose="02040503050406030204" pitchFamily="18" charset="0"/>
                            </a:rPr>
                            <m:t>𝑥</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𝑠𝑢𝑐𝑐𝑒𝑠𝑠𝑒𝑟</m:t>
                          </m:r>
                        </m:e>
                      </m:mr>
                    </m:m>
                  </m:oMath>
                </m:oMathPara>
              </a14:m>
              <a:endParaRPr lang="da-DK" sz="1100"/>
            </a:p>
          </xdr:txBody>
        </xdr:sp>
      </mc:Choice>
      <mc:Fallback xmlns="">
        <xdr:sp macro="" textlink="">
          <xdr:nvSpPr>
            <xdr:cNvPr id="4" name="Tekstfelt 3">
              <a:extLst>
                <a:ext uri="{FF2B5EF4-FFF2-40B4-BE49-F238E27FC236}">
                  <a16:creationId xmlns:a16="http://schemas.microsoft.com/office/drawing/2014/main" id="{AE7C3756-4C8F-4AC6-B8FE-16B734E7C94D}"/>
                </a:ext>
              </a:extLst>
            </xdr:cNvPr>
            <xdr:cNvSpPr txBox="1"/>
          </xdr:nvSpPr>
          <xdr:spPr>
            <a:xfrm>
              <a:off x="2974975" y="114300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■8(</a:t>
              </a:r>
              <a:r>
                <a:rPr lang="da-DK" sz="1100" b="0" i="0">
                  <a:solidFill>
                    <a:schemeClr val="tx1"/>
                  </a:solidFill>
                  <a:effectLst/>
                  <a:latin typeface="+mn-lt"/>
                  <a:ea typeface="+mn-ea"/>
                  <a:cs typeface="+mn-cs"/>
                </a:rPr>
                <a:t>𝑁=𝐴𝑛𝑡𝑎𝑙 </a:t>
              </a:r>
              <a:r>
                <a:rPr lang="da-DK" sz="1100" b="0" i="0">
                  <a:solidFill>
                    <a:schemeClr val="tx1"/>
                  </a:solidFill>
                  <a:effectLst/>
                  <a:latin typeface="Cambria Math" panose="02040503050406030204" pitchFamily="18" charset="0"/>
                  <a:ea typeface="+mn-ea"/>
                  <a:cs typeface="+mn-cs"/>
                </a:rPr>
                <a:t>(𝑖𝑛𝑑𝑒𝑝𝑒𝑛𝑑𝑒𝑛𝑡)  "𝑓𝑜𝑟𝑠ø𝑔"@</a:t>
              </a:r>
              <a:r>
                <a:rPr lang="da-DK" sz="1100" b="0" i="0">
                  <a:latin typeface="Cambria Math" panose="02040503050406030204" pitchFamily="18" charset="0"/>
                </a:rPr>
                <a:t>𝑥=𝐴𝑛𝑡𝑎𝑙 𝑠𝑢𝑐𝑐𝑒𝑠𝑠𝑒𝑟)</a:t>
              </a:r>
              <a:endParaRPr lang="da-DK" sz="1100"/>
            </a:p>
          </xdr:txBody>
        </xdr:sp>
      </mc:Fallback>
    </mc:AlternateContent>
    <xdr:clientData/>
  </xdr:oneCellAnchor>
  <xdr:oneCellAnchor>
    <xdr:from>
      <xdr:col>5</xdr:col>
      <xdr:colOff>365125</xdr:colOff>
      <xdr:row>10</xdr:row>
      <xdr:rowOff>101600</xdr:rowOff>
    </xdr:from>
    <xdr:ext cx="2548262" cy="340863"/>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7FCA1842-0D92-4409-950E-4C879104131C}"/>
                </a:ext>
              </a:extLst>
            </xdr:cNvPr>
            <xdr:cNvSpPr txBox="1"/>
          </xdr:nvSpPr>
          <xdr:spPr>
            <a:xfrm>
              <a:off x="2803525" y="175895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r>
                      <a:rPr lang="da-DK" sz="1100" b="0" i="1">
                        <a:latin typeface="Cambria Math" panose="02040503050406030204" pitchFamily="18" charset="0"/>
                      </a:rPr>
                      <m:t>·</m:t>
                    </m:r>
                    <m:sSup>
                      <m:sSupPr>
                        <m:ctrlPr>
                          <a:rPr lang="da-DK" sz="1100" b="0" i="1">
                            <a:latin typeface="Cambria Math" panose="02040503050406030204" pitchFamily="18" charset="0"/>
                          </a:rPr>
                        </m:ctrlPr>
                      </m:sSupPr>
                      <m:e>
                        <m:r>
                          <a:rPr lang="da-DK" sz="1100" b="0" i="1">
                            <a:latin typeface="Cambria Math" panose="02040503050406030204" pitchFamily="18" charset="0"/>
                          </a:rPr>
                          <m:t>𝜋</m:t>
                        </m:r>
                      </m:e>
                      <m:sup>
                        <m:r>
                          <a:rPr lang="da-DK" sz="1100" b="0" i="1">
                            <a:latin typeface="Cambria Math" panose="02040503050406030204" pitchFamily="18" charset="0"/>
                          </a:rPr>
                          <m:t>𝑥</m:t>
                        </m:r>
                      </m:sup>
                    </m:sSup>
                    <m:r>
                      <a:rPr lang="da-DK" sz="1100" b="0" i="1">
                        <a:latin typeface="Cambria Math" panose="02040503050406030204" pitchFamily="18" charset="0"/>
                      </a:rPr>
                      <m:t>·</m:t>
                    </m:r>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𝜋</m:t>
                            </m:r>
                          </m:e>
                        </m:d>
                      </m:e>
                      <m:sup>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sup>
                    </m:sSup>
                  </m:oMath>
                </m:oMathPara>
              </a14:m>
              <a:endParaRPr lang="da-DK" sz="1100"/>
            </a:p>
          </xdr:txBody>
        </xdr:sp>
      </mc:Choice>
      <mc:Fallback xmlns="">
        <xdr:sp macro="" textlink="">
          <xdr:nvSpPr>
            <xdr:cNvPr id="5" name="Tekstfelt 4">
              <a:extLst>
                <a:ext uri="{FF2B5EF4-FFF2-40B4-BE49-F238E27FC236}">
                  <a16:creationId xmlns:a16="http://schemas.microsoft.com/office/drawing/2014/main" id="{7FCA1842-0D92-4409-950E-4C879104131C}"/>
                </a:ext>
              </a:extLst>
            </xdr:cNvPr>
            <xdr:cNvSpPr txBox="1"/>
          </xdr:nvSpPr>
          <xdr:spPr>
            <a:xfrm>
              <a:off x="2803525" y="175895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𝑝(𝑋=𝑥)=𝑁!/(𝑥!·(𝑁−𝑥)!)·𝜋^𝑥·(1−𝜋)^(𝑁−𝑥)</a:t>
              </a:r>
              <a:endParaRPr lang="da-DK" sz="1100"/>
            </a:p>
          </xdr:txBody>
        </xdr:sp>
      </mc:Fallback>
    </mc:AlternateContent>
    <xdr:clientData/>
  </xdr:oneCellAnchor>
  <xdr:oneCellAnchor>
    <xdr:from>
      <xdr:col>5</xdr:col>
      <xdr:colOff>339725</xdr:colOff>
      <xdr:row>13</xdr:row>
      <xdr:rowOff>19050</xdr:rowOff>
    </xdr:from>
    <xdr:ext cx="2100768"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FE85CFDB-C987-44D6-8CB8-ADE0C4CB1954}"/>
                </a:ext>
              </a:extLst>
            </xdr:cNvPr>
            <xdr:cNvSpPr txBox="1"/>
          </xdr:nvSpPr>
          <xdr:spPr>
            <a:xfrm>
              <a:off x="2778125" y="222885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𝜋</m:t>
                    </m:r>
                    <m:r>
                      <a:rPr lang="da-DK" sz="1100" b="0" i="1">
                        <a:latin typeface="Cambria Math" panose="02040503050406030204" pitchFamily="18" charset="0"/>
                      </a:rPr>
                      <m:t>=</m:t>
                    </m:r>
                    <m:r>
                      <a:rPr lang="da-DK" sz="1100" b="0" i="1">
                        <a:latin typeface="Cambria Math" panose="02040503050406030204" pitchFamily="18" charset="0"/>
                      </a:rPr>
                      <m:t>𝑆𝑎𝑛𝑑𝑠𝑦𝑛𝑙𝑖𝑔h𝑒𝑑𝑒𝑛</m:t>
                    </m:r>
                    <m:r>
                      <a:rPr lang="da-DK" sz="1100" b="0" i="1">
                        <a:latin typeface="Cambria Math" panose="02040503050406030204" pitchFamily="18" charset="0"/>
                      </a:rPr>
                      <m:t> </m:t>
                    </m:r>
                    <m:r>
                      <a:rPr lang="da-DK" sz="1100" b="0" i="1">
                        <a:latin typeface="Cambria Math" panose="02040503050406030204" pitchFamily="18" charset="0"/>
                      </a:rPr>
                      <m:t>𝑓𝑜𝑟</m:t>
                    </m:r>
                    <m:r>
                      <a:rPr lang="da-DK" sz="1100" b="0" i="1">
                        <a:latin typeface="Cambria Math" panose="02040503050406030204" pitchFamily="18" charset="0"/>
                      </a:rPr>
                      <m:t> </m:t>
                    </m:r>
                    <m:r>
                      <a:rPr lang="da-DK" sz="1100" b="0" i="1">
                        <a:latin typeface="Cambria Math" panose="02040503050406030204" pitchFamily="18" charset="0"/>
                      </a:rPr>
                      <m:t>𝑠𝑢𝑐𝑐𝑒𝑠</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FE85CFDB-C987-44D6-8CB8-ADE0C4CB1954}"/>
                </a:ext>
              </a:extLst>
            </xdr:cNvPr>
            <xdr:cNvSpPr txBox="1"/>
          </xdr:nvSpPr>
          <xdr:spPr>
            <a:xfrm>
              <a:off x="2778125" y="222885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𝜋=𝑆𝑎𝑛𝑑𝑠𝑦𝑛𝑙𝑖𝑔ℎ𝑒𝑑𝑒𝑛 𝑓𝑜𝑟 𝑠𝑢𝑐𝑐𝑒𝑠</a:t>
              </a:r>
              <a:endParaRPr lang="da-DK" sz="1100"/>
            </a:p>
          </xdr:txBody>
        </xdr:sp>
      </mc:Fallback>
    </mc:AlternateContent>
    <xdr:clientData/>
  </xdr:oneCellAnchor>
  <xdr:twoCellAnchor editAs="oneCell">
    <xdr:from>
      <xdr:col>11</xdr:col>
      <xdr:colOff>330201</xdr:colOff>
      <xdr:row>27</xdr:row>
      <xdr:rowOff>50799</xdr:rowOff>
    </xdr:from>
    <xdr:to>
      <xdr:col>14</xdr:col>
      <xdr:colOff>209551</xdr:colOff>
      <xdr:row>36</xdr:row>
      <xdr:rowOff>78610</xdr:rowOff>
    </xdr:to>
    <xdr:pic>
      <xdr:nvPicPr>
        <xdr:cNvPr id="7" name="Billede 6">
          <a:extLst>
            <a:ext uri="{FF2B5EF4-FFF2-40B4-BE49-F238E27FC236}">
              <a16:creationId xmlns:a16="http://schemas.microsoft.com/office/drawing/2014/main" id="{29A44420-DECB-4529-BD0B-3589B5898D08}"/>
            </a:ext>
          </a:extLst>
        </xdr:cNvPr>
        <xdr:cNvPicPr>
          <a:picLocks noChangeAspect="1"/>
        </xdr:cNvPicPr>
      </xdr:nvPicPr>
      <xdr:blipFill>
        <a:blip xmlns:r="http://schemas.openxmlformats.org/officeDocument/2006/relationships" r:embed="rId1"/>
        <a:stretch>
          <a:fillRect/>
        </a:stretch>
      </xdr:blipFill>
      <xdr:spPr>
        <a:xfrm>
          <a:off x="6426201" y="5092699"/>
          <a:ext cx="1708149" cy="1691511"/>
        </a:xfrm>
        <a:prstGeom prst="rect">
          <a:avLst/>
        </a:prstGeom>
      </xdr:spPr>
    </xdr:pic>
    <xdr:clientData/>
  </xdr:twoCellAnchor>
  <xdr:twoCellAnchor editAs="oneCell">
    <xdr:from>
      <xdr:col>11</xdr:col>
      <xdr:colOff>317501</xdr:colOff>
      <xdr:row>39</xdr:row>
      <xdr:rowOff>31750</xdr:rowOff>
    </xdr:from>
    <xdr:to>
      <xdr:col>14</xdr:col>
      <xdr:colOff>266702</xdr:colOff>
      <xdr:row>48</xdr:row>
      <xdr:rowOff>83946</xdr:rowOff>
    </xdr:to>
    <xdr:pic>
      <xdr:nvPicPr>
        <xdr:cNvPr id="8" name="Billede 7">
          <a:extLst>
            <a:ext uri="{FF2B5EF4-FFF2-40B4-BE49-F238E27FC236}">
              <a16:creationId xmlns:a16="http://schemas.microsoft.com/office/drawing/2014/main" id="{A06322DA-2D69-4E61-9CDF-8B3069A14878}"/>
            </a:ext>
          </a:extLst>
        </xdr:cNvPr>
        <xdr:cNvPicPr>
          <a:picLocks noChangeAspect="1"/>
        </xdr:cNvPicPr>
      </xdr:nvPicPr>
      <xdr:blipFill>
        <a:blip xmlns:r="http://schemas.openxmlformats.org/officeDocument/2006/relationships" r:embed="rId2"/>
        <a:stretch>
          <a:fillRect/>
        </a:stretch>
      </xdr:blipFill>
      <xdr:spPr>
        <a:xfrm>
          <a:off x="6413501" y="7302500"/>
          <a:ext cx="1778000" cy="1763521"/>
        </a:xfrm>
        <a:prstGeom prst="rect">
          <a:avLst/>
        </a:prstGeom>
      </xdr:spPr>
    </xdr:pic>
    <xdr:clientData/>
  </xdr:twoCellAnchor>
  <xdr:twoCellAnchor>
    <xdr:from>
      <xdr:col>0</xdr:col>
      <xdr:colOff>425451</xdr:colOff>
      <xdr:row>26</xdr:row>
      <xdr:rowOff>76201</xdr:rowOff>
    </xdr:from>
    <xdr:to>
      <xdr:col>0</xdr:col>
      <xdr:colOff>1003301</xdr:colOff>
      <xdr:row>35</xdr:row>
      <xdr:rowOff>104916</xdr:rowOff>
    </xdr:to>
    <xdr:pic>
      <xdr:nvPicPr>
        <xdr:cNvPr id="2" name="Billede 1">
          <a:extLst>
            <a:ext uri="{FF2B5EF4-FFF2-40B4-BE49-F238E27FC236}">
              <a16:creationId xmlns:a16="http://schemas.microsoft.com/office/drawing/2014/main" id="{EC2D5225-42F4-40EA-B60A-53E9BB628F04}"/>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425451" y="4933951"/>
          <a:ext cx="577850" cy="1692415"/>
        </a:xfrm>
        <a:prstGeom prst="rect">
          <a:avLst/>
        </a:prstGeom>
      </xdr:spPr>
    </xdr:pic>
    <xdr:clientData/>
  </xdr:twoCellAnchor>
  <xdr:twoCellAnchor>
    <xdr:from>
      <xdr:col>0</xdr:col>
      <xdr:colOff>311151</xdr:colOff>
      <xdr:row>41</xdr:row>
      <xdr:rowOff>95251</xdr:rowOff>
    </xdr:from>
    <xdr:to>
      <xdr:col>0</xdr:col>
      <xdr:colOff>2000251</xdr:colOff>
      <xdr:row>56</xdr:row>
      <xdr:rowOff>5221</xdr:rowOff>
    </xdr:to>
    <xdr:pic>
      <xdr:nvPicPr>
        <xdr:cNvPr id="9" name="Billede 8">
          <a:extLst>
            <a:ext uri="{FF2B5EF4-FFF2-40B4-BE49-F238E27FC236}">
              <a16:creationId xmlns:a16="http://schemas.microsoft.com/office/drawing/2014/main" id="{0B56A416-7F32-452F-BF2A-A3FC28957C27}"/>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311151" y="7734301"/>
          <a:ext cx="1689100" cy="273572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3</xdr:col>
      <xdr:colOff>1</xdr:colOff>
      <xdr:row>3</xdr:row>
      <xdr:rowOff>0</xdr:rowOff>
    </xdr:from>
    <xdr:to>
      <xdr:col>14</xdr:col>
      <xdr:colOff>31751</xdr:colOff>
      <xdr:row>22</xdr:row>
      <xdr:rowOff>55919</xdr:rowOff>
    </xdr:to>
    <xdr:pic>
      <xdr:nvPicPr>
        <xdr:cNvPr id="2" name="Billede 1">
          <a:extLst>
            <a:ext uri="{FF2B5EF4-FFF2-40B4-BE49-F238E27FC236}">
              <a16:creationId xmlns:a16="http://schemas.microsoft.com/office/drawing/2014/main" id="{DBB74C6E-1501-4333-A26A-772FF68C1CCB}"/>
            </a:ext>
          </a:extLst>
        </xdr:cNvPr>
        <xdr:cNvPicPr>
          <a:picLocks noChangeAspect="1"/>
        </xdr:cNvPicPr>
      </xdr:nvPicPr>
      <xdr:blipFill>
        <a:blip xmlns:r="http://schemas.openxmlformats.org/officeDocument/2006/relationships" r:embed="rId1"/>
        <a:stretch>
          <a:fillRect/>
        </a:stretch>
      </xdr:blipFill>
      <xdr:spPr>
        <a:xfrm>
          <a:off x="1219201" y="552450"/>
          <a:ext cx="6737350" cy="3554769"/>
        </a:xfrm>
        <a:prstGeom prst="rect">
          <a:avLst/>
        </a:prstGeom>
      </xdr:spPr>
    </xdr:pic>
    <xdr:clientData/>
  </xdr:twoCellAnchor>
  <xdr:twoCellAnchor editAs="oneCell">
    <xdr:from>
      <xdr:col>3</xdr:col>
      <xdr:colOff>0</xdr:colOff>
      <xdr:row>23</xdr:row>
      <xdr:rowOff>0</xdr:rowOff>
    </xdr:from>
    <xdr:to>
      <xdr:col>13</xdr:col>
      <xdr:colOff>527050</xdr:colOff>
      <xdr:row>46</xdr:row>
      <xdr:rowOff>98345</xdr:rowOff>
    </xdr:to>
    <xdr:pic>
      <xdr:nvPicPr>
        <xdr:cNvPr id="3" name="Billede 2">
          <a:extLst>
            <a:ext uri="{FF2B5EF4-FFF2-40B4-BE49-F238E27FC236}">
              <a16:creationId xmlns:a16="http://schemas.microsoft.com/office/drawing/2014/main" id="{AA8E859F-1CDF-4F79-8014-55C3EE874A1A}"/>
            </a:ext>
          </a:extLst>
        </xdr:cNvPr>
        <xdr:cNvPicPr>
          <a:picLocks noChangeAspect="1"/>
        </xdr:cNvPicPr>
      </xdr:nvPicPr>
      <xdr:blipFill>
        <a:blip xmlns:r="http://schemas.openxmlformats.org/officeDocument/2006/relationships" r:embed="rId2"/>
        <a:stretch>
          <a:fillRect/>
        </a:stretch>
      </xdr:blipFill>
      <xdr:spPr>
        <a:xfrm>
          <a:off x="1219200" y="4235450"/>
          <a:ext cx="6623050" cy="4333795"/>
        </a:xfrm>
        <a:prstGeom prst="rect">
          <a:avLst/>
        </a:prstGeom>
      </xdr:spPr>
    </xdr:pic>
    <xdr:clientData/>
  </xdr:twoCellAnchor>
  <xdr:twoCellAnchor editAs="oneCell">
    <xdr:from>
      <xdr:col>3</xdr:col>
      <xdr:colOff>1</xdr:colOff>
      <xdr:row>47</xdr:row>
      <xdr:rowOff>1</xdr:rowOff>
    </xdr:from>
    <xdr:to>
      <xdr:col>13</xdr:col>
      <xdr:colOff>546101</xdr:colOff>
      <xdr:row>67</xdr:row>
      <xdr:rowOff>92433</xdr:rowOff>
    </xdr:to>
    <xdr:pic>
      <xdr:nvPicPr>
        <xdr:cNvPr id="4" name="Billede 3">
          <a:extLst>
            <a:ext uri="{FF2B5EF4-FFF2-40B4-BE49-F238E27FC236}">
              <a16:creationId xmlns:a16="http://schemas.microsoft.com/office/drawing/2014/main" id="{620F8CBA-8E81-4F73-B1AA-DCEB722C4896}"/>
            </a:ext>
          </a:extLst>
        </xdr:cNvPr>
        <xdr:cNvPicPr>
          <a:picLocks noChangeAspect="1"/>
        </xdr:cNvPicPr>
      </xdr:nvPicPr>
      <xdr:blipFill>
        <a:blip xmlns:r="http://schemas.openxmlformats.org/officeDocument/2006/relationships" r:embed="rId3"/>
        <a:stretch>
          <a:fillRect/>
        </a:stretch>
      </xdr:blipFill>
      <xdr:spPr>
        <a:xfrm>
          <a:off x="1219201" y="8655051"/>
          <a:ext cx="6642100" cy="3775432"/>
        </a:xfrm>
        <a:prstGeom prst="rect">
          <a:avLst/>
        </a:prstGeom>
      </xdr:spPr>
    </xdr:pic>
    <xdr:clientData/>
  </xdr:twoCellAnchor>
  <xdr:twoCellAnchor editAs="oneCell">
    <xdr:from>
      <xdr:col>14</xdr:col>
      <xdr:colOff>133351</xdr:colOff>
      <xdr:row>48</xdr:row>
      <xdr:rowOff>171450</xdr:rowOff>
    </xdr:from>
    <xdr:to>
      <xdr:col>17</xdr:col>
      <xdr:colOff>260351</xdr:colOff>
      <xdr:row>59</xdr:row>
      <xdr:rowOff>9408</xdr:rowOff>
    </xdr:to>
    <xdr:pic>
      <xdr:nvPicPr>
        <xdr:cNvPr id="5" name="Billede 4">
          <a:extLst>
            <a:ext uri="{FF2B5EF4-FFF2-40B4-BE49-F238E27FC236}">
              <a16:creationId xmlns:a16="http://schemas.microsoft.com/office/drawing/2014/main" id="{B8B74ACE-CCAC-40AE-AB25-828790F2C55B}"/>
            </a:ext>
          </a:extLst>
        </xdr:cNvPr>
        <xdr:cNvPicPr>
          <a:picLocks noChangeAspect="1"/>
        </xdr:cNvPicPr>
      </xdr:nvPicPr>
      <xdr:blipFill>
        <a:blip xmlns:r="http://schemas.openxmlformats.org/officeDocument/2006/relationships" r:embed="rId4"/>
        <a:stretch>
          <a:fillRect/>
        </a:stretch>
      </xdr:blipFill>
      <xdr:spPr>
        <a:xfrm>
          <a:off x="8058151" y="9010650"/>
          <a:ext cx="1955800" cy="1863608"/>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15</xdr:col>
      <xdr:colOff>1</xdr:colOff>
      <xdr:row>3</xdr:row>
      <xdr:rowOff>1</xdr:rowOff>
    </xdr:from>
    <xdr:to>
      <xdr:col>19</xdr:col>
      <xdr:colOff>552451</xdr:colOff>
      <xdr:row>19</xdr:row>
      <xdr:rowOff>88725</xdr:rowOff>
    </xdr:to>
    <xdr:pic>
      <xdr:nvPicPr>
        <xdr:cNvPr id="2" name="Billede 1">
          <a:extLst>
            <a:ext uri="{FF2B5EF4-FFF2-40B4-BE49-F238E27FC236}">
              <a16:creationId xmlns:a16="http://schemas.microsoft.com/office/drawing/2014/main" id="{59A04EFE-A435-465E-8966-53F9BAA2B569}"/>
            </a:ext>
          </a:extLst>
        </xdr:cNvPr>
        <xdr:cNvPicPr>
          <a:picLocks noChangeAspect="1"/>
        </xdr:cNvPicPr>
      </xdr:nvPicPr>
      <xdr:blipFill>
        <a:blip xmlns:r="http://schemas.openxmlformats.org/officeDocument/2006/relationships" r:embed="rId1"/>
        <a:stretch>
          <a:fillRect/>
        </a:stretch>
      </xdr:blipFill>
      <xdr:spPr>
        <a:xfrm>
          <a:off x="7315201" y="552451"/>
          <a:ext cx="2990850" cy="3054174"/>
        </a:xfrm>
        <a:prstGeom prst="rect">
          <a:avLst/>
        </a:prstGeom>
      </xdr:spPr>
    </xdr:pic>
    <xdr:clientData/>
  </xdr:twoCellAnchor>
  <xdr:twoCellAnchor editAs="oneCell">
    <xdr:from>
      <xdr:col>20</xdr:col>
      <xdr:colOff>1</xdr:colOff>
      <xdr:row>3</xdr:row>
      <xdr:rowOff>1</xdr:rowOff>
    </xdr:from>
    <xdr:to>
      <xdr:col>25</xdr:col>
      <xdr:colOff>35401</xdr:colOff>
      <xdr:row>19</xdr:row>
      <xdr:rowOff>57151</xdr:rowOff>
    </xdr:to>
    <xdr:pic>
      <xdr:nvPicPr>
        <xdr:cNvPr id="10" name="Billede 9">
          <a:extLst>
            <a:ext uri="{FF2B5EF4-FFF2-40B4-BE49-F238E27FC236}">
              <a16:creationId xmlns:a16="http://schemas.microsoft.com/office/drawing/2014/main" id="{61172AC2-2E44-42A2-A426-559D21CC14D2}"/>
            </a:ext>
          </a:extLst>
        </xdr:cNvPr>
        <xdr:cNvPicPr>
          <a:picLocks noChangeAspect="1"/>
        </xdr:cNvPicPr>
      </xdr:nvPicPr>
      <xdr:blipFill>
        <a:blip xmlns:r="http://schemas.openxmlformats.org/officeDocument/2006/relationships" r:embed="rId2"/>
        <a:stretch>
          <a:fillRect/>
        </a:stretch>
      </xdr:blipFill>
      <xdr:spPr>
        <a:xfrm>
          <a:off x="10363201" y="552451"/>
          <a:ext cx="3083400" cy="3022600"/>
        </a:xfrm>
        <a:prstGeom prst="rect">
          <a:avLst/>
        </a:prstGeom>
      </xdr:spPr>
    </xdr:pic>
    <xdr:clientData/>
  </xdr:twoCellAnchor>
  <xdr:oneCellAnchor>
    <xdr:from>
      <xdr:col>14</xdr:col>
      <xdr:colOff>53975</xdr:colOff>
      <xdr:row>53</xdr:row>
      <xdr:rowOff>0</xdr:rowOff>
    </xdr:from>
    <xdr:ext cx="955198" cy="172227"/>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C3C057E7-CF52-474B-8BFA-C4A5F109C393}"/>
                </a:ext>
              </a:extLst>
            </xdr:cNvPr>
            <xdr:cNvSpPr txBox="1"/>
          </xdr:nvSpPr>
          <xdr:spPr>
            <a:xfrm>
              <a:off x="8588375" y="55372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r>
                          <a:rPr lang="da-DK" sz="1100" b="0" i="1">
                            <a:latin typeface="Cambria Math" panose="02040503050406030204" pitchFamily="18" charset="0"/>
                          </a:rPr>
                          <m:t>𝜇</m:t>
                        </m:r>
                      </m:e>
                      <m:sub>
                        <m:r>
                          <a:rPr lang="da-DK" sz="1100" b="0" i="1">
                            <a:latin typeface="Cambria Math" panose="02040503050406030204" pitchFamily="18" charset="0"/>
                          </a:rPr>
                          <m:t>𝐿𝑖𝑑</m:t>
                        </m:r>
                      </m:sub>
                    </m:sSub>
                    <m:r>
                      <a:rPr lang="da-DK" sz="1100" b="0" i="1">
                        <a:latin typeface="Cambria Math" panose="02040503050406030204" pitchFamily="18" charset="0"/>
                      </a:rPr>
                      <m:t>=0</m:t>
                    </m:r>
                  </m:oMath>
                </m:oMathPara>
              </a14:m>
              <a:endParaRPr lang="da-DK" sz="1100"/>
            </a:p>
          </xdr:txBody>
        </xdr:sp>
      </mc:Choice>
      <mc:Fallback xmlns="">
        <xdr:sp macro="" textlink="">
          <xdr:nvSpPr>
            <xdr:cNvPr id="11" name="Tekstfelt 10">
              <a:extLst>
                <a:ext uri="{FF2B5EF4-FFF2-40B4-BE49-F238E27FC236}">
                  <a16:creationId xmlns:a16="http://schemas.microsoft.com/office/drawing/2014/main" id="{C3C057E7-CF52-474B-8BFA-C4A5F109C393}"/>
                </a:ext>
              </a:extLst>
            </xdr:cNvPr>
            <xdr:cNvSpPr txBox="1"/>
          </xdr:nvSpPr>
          <xdr:spPr>
            <a:xfrm>
              <a:off x="8588375" y="55372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〖𝜇_𝐶𝑡𝑟−𝜇〗_𝐿𝑖𝑑=0</a:t>
              </a:r>
              <a:endParaRPr lang="da-DK" sz="1100"/>
            </a:p>
          </xdr:txBody>
        </xdr:sp>
      </mc:Fallback>
    </mc:AlternateContent>
    <xdr:clientData/>
  </xdr:oneCellAnchor>
  <xdr:oneCellAnchor>
    <xdr:from>
      <xdr:col>17</xdr:col>
      <xdr:colOff>28575</xdr:colOff>
      <xdr:row>53</xdr:row>
      <xdr:rowOff>0</xdr:rowOff>
    </xdr:from>
    <xdr:ext cx="708977" cy="172227"/>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C9B38AAF-1EE0-47B4-B154-31050B036F7F}"/>
                </a:ext>
              </a:extLst>
            </xdr:cNvPr>
            <xdr:cNvSpPr txBox="1"/>
          </xdr:nvSpPr>
          <xdr:spPr>
            <a:xfrm>
              <a:off x="10391775" y="553720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𝐿𝑖𝑑</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oMath>
                </m:oMathPara>
              </a14:m>
              <a:endParaRPr lang="da-DK" sz="1100"/>
            </a:p>
          </xdr:txBody>
        </xdr:sp>
      </mc:Choice>
      <mc:Fallback xmlns="">
        <xdr:sp macro="" textlink="">
          <xdr:nvSpPr>
            <xdr:cNvPr id="12" name="Tekstfelt 11">
              <a:extLst>
                <a:ext uri="{FF2B5EF4-FFF2-40B4-BE49-F238E27FC236}">
                  <a16:creationId xmlns:a16="http://schemas.microsoft.com/office/drawing/2014/main" id="{C9B38AAF-1EE0-47B4-B154-31050B036F7F}"/>
                </a:ext>
              </a:extLst>
            </xdr:cNvPr>
            <xdr:cNvSpPr txBox="1"/>
          </xdr:nvSpPr>
          <xdr:spPr>
            <a:xfrm>
              <a:off x="10391775" y="553720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𝜇_𝐿𝑖𝑑=𝜇_𝐶𝑡𝑟</a:t>
              </a:r>
              <a:endParaRPr lang="da-DK" sz="1100"/>
            </a:p>
          </xdr:txBody>
        </xdr:sp>
      </mc:Fallback>
    </mc:AlternateContent>
    <xdr:clientData/>
  </xdr:oneCellAnchor>
  <xdr:oneCellAnchor>
    <xdr:from>
      <xdr:col>14</xdr:col>
      <xdr:colOff>31750</xdr:colOff>
      <xdr:row>55</xdr:row>
      <xdr:rowOff>0</xdr:rowOff>
    </xdr:from>
    <xdr:ext cx="955198"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56BA4E0A-4DB5-4A01-8510-9710DFDA64C8}"/>
                </a:ext>
              </a:extLst>
            </xdr:cNvPr>
            <xdr:cNvSpPr txBox="1"/>
          </xdr:nvSpPr>
          <xdr:spPr>
            <a:xfrm>
              <a:off x="8566150" y="59309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𝐿𝑖𝑑</m:t>
                        </m:r>
                      </m:sub>
                    </m:sSub>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rPr>
                      <m:t>0</m:t>
                    </m:r>
                  </m:oMath>
                </m:oMathPara>
              </a14:m>
              <a:endParaRPr lang="da-DK" sz="1100"/>
            </a:p>
          </xdr:txBody>
        </xdr:sp>
      </mc:Choice>
      <mc:Fallback xmlns="">
        <xdr:sp macro="" textlink="">
          <xdr:nvSpPr>
            <xdr:cNvPr id="13" name="Tekstfelt 12">
              <a:extLst>
                <a:ext uri="{FF2B5EF4-FFF2-40B4-BE49-F238E27FC236}">
                  <a16:creationId xmlns:a16="http://schemas.microsoft.com/office/drawing/2014/main" id="{56BA4E0A-4DB5-4A01-8510-9710DFDA64C8}"/>
                </a:ext>
              </a:extLst>
            </xdr:cNvPr>
            <xdr:cNvSpPr txBox="1"/>
          </xdr:nvSpPr>
          <xdr:spPr>
            <a:xfrm>
              <a:off x="8566150" y="59309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𝜇_𝐶𝑡𝑟−𝜇_𝐿𝑖𝑑</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0</a:t>
              </a:r>
              <a:endParaRPr lang="da-DK" sz="1100"/>
            </a:p>
          </xdr:txBody>
        </xdr:sp>
      </mc:Fallback>
    </mc:AlternateContent>
    <xdr:clientData/>
  </xdr:oneCellAnchor>
  <xdr:oneCellAnchor>
    <xdr:from>
      <xdr:col>17</xdr:col>
      <xdr:colOff>50800</xdr:colOff>
      <xdr:row>54</xdr:row>
      <xdr:rowOff>152400</xdr:rowOff>
    </xdr:from>
    <xdr:ext cx="708977" cy="172227"/>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9CA507D3-05C7-4ACF-AB4F-61E3BEA3CF16}"/>
                </a:ext>
              </a:extLst>
            </xdr:cNvPr>
            <xdr:cNvSpPr txBox="1"/>
          </xdr:nvSpPr>
          <xdr:spPr>
            <a:xfrm>
              <a:off x="10414000" y="589915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𝐿𝑖𝑑</m:t>
                        </m:r>
                      </m:sub>
                    </m:sSub>
                  </m:oMath>
                </m:oMathPara>
              </a14:m>
              <a:endParaRPr lang="da-DK" sz="1100"/>
            </a:p>
          </xdr:txBody>
        </xdr:sp>
      </mc:Choice>
      <mc:Fallback xmlns="">
        <xdr:sp macro="" textlink="">
          <xdr:nvSpPr>
            <xdr:cNvPr id="14" name="Tekstfelt 13">
              <a:extLst>
                <a:ext uri="{FF2B5EF4-FFF2-40B4-BE49-F238E27FC236}">
                  <a16:creationId xmlns:a16="http://schemas.microsoft.com/office/drawing/2014/main" id="{9CA507D3-05C7-4ACF-AB4F-61E3BEA3CF16}"/>
                </a:ext>
              </a:extLst>
            </xdr:cNvPr>
            <xdr:cNvSpPr txBox="1"/>
          </xdr:nvSpPr>
          <xdr:spPr>
            <a:xfrm>
              <a:off x="10414000" y="589915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𝜇_𝐶𝑡𝑟</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𝜇_𝐿𝑖𝑑</a:t>
              </a:r>
              <a:endParaRPr lang="da-DK" sz="1100"/>
            </a:p>
          </xdr:txBody>
        </xdr:sp>
      </mc:Fallback>
    </mc:AlternateContent>
    <xdr:clientData/>
  </xdr:oneCellAnchor>
  <xdr:oneCellAnchor>
    <xdr:from>
      <xdr:col>6</xdr:col>
      <xdr:colOff>257175</xdr:colOff>
      <xdr:row>3</xdr:row>
      <xdr:rowOff>31750</xdr:rowOff>
    </xdr:from>
    <xdr:ext cx="3413125" cy="512000"/>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47BA5699-F435-4F8F-AAEC-F6C3D75F522C}"/>
                </a:ext>
              </a:extLst>
            </xdr:cNvPr>
            <xdr:cNvSpPr txBox="1"/>
          </xdr:nvSpPr>
          <xdr:spPr>
            <a:xfrm>
              <a:off x="3305175" y="584200"/>
              <a:ext cx="3413125" cy="512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sub>
                      </m:sSub>
                    </m:den>
                  </m:f>
                </m:oMath>
              </a14:m>
              <a:r>
                <a:rPr lang="da-DK" sz="1100"/>
                <a:t>=</a:t>
              </a:r>
              <a14:m>
                <m:oMath xmlns:m="http://schemas.openxmlformats.org/officeDocument/2006/math">
                  <m:f>
                    <m:fPr>
                      <m:ctrlPr>
                        <a:rPr lang="da-DK" sz="1100" b="0" i="1">
                          <a:solidFill>
                            <a:schemeClr val="tx1"/>
                          </a:solidFill>
                          <a:effectLst/>
                          <a:latin typeface="Cambria Math" panose="02040503050406030204" pitchFamily="18" charset="0"/>
                          <a:ea typeface="+mn-ea"/>
                          <a:cs typeface="+mn-cs"/>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𝑇𝑟𝑒𝑎𝑡</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e>
                      </m:rad>
                    </m:den>
                  </m:f>
                </m:oMath>
              </a14:m>
              <a:endParaRPr lang="da-DK" sz="1100"/>
            </a:p>
          </xdr:txBody>
        </xdr:sp>
      </mc:Choice>
      <mc:Fallback xmlns="">
        <xdr:sp macro="" textlink="">
          <xdr:nvSpPr>
            <xdr:cNvPr id="15" name="Tekstfelt 14">
              <a:extLst>
                <a:ext uri="{FF2B5EF4-FFF2-40B4-BE49-F238E27FC236}">
                  <a16:creationId xmlns:a16="http://schemas.microsoft.com/office/drawing/2014/main" id="{47BA5699-F435-4F8F-AAEC-F6C3D75F522C}"/>
                </a:ext>
              </a:extLst>
            </xdr:cNvPr>
            <xdr:cNvSpPr txBox="1"/>
          </xdr:nvSpPr>
          <xdr:spPr>
            <a:xfrm>
              <a:off x="3305175" y="584200"/>
              <a:ext cx="3413125" cy="512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da-DK" sz="1100" b="0" i="0">
                  <a:latin typeface="Cambria Math" panose="02040503050406030204" pitchFamily="18" charset="0"/>
                </a:rPr>
                <a:t>𝑡=((𝑋 ̅_𝐶𝑡𝑟−𝑋 ̅_𝑇𝑟𝑒𝑎𝑡 )−(𝜇_𝐶𝑡𝑟−𝜇_𝑇𝑟𝑒𝑎𝑡))/𝑆_(𝑋 ̅_𝐶𝑡𝑟−𝑋 ̅_𝑇𝑟𝑒𝑎𝑡 ) </a:t>
              </a:r>
              <a:r>
                <a:rPr lang="da-DK" sz="1100"/>
                <a:t>=</a:t>
              </a:r>
              <a:r>
                <a:rPr lang="da-DK" sz="1100" b="0" i="0">
                  <a:solidFill>
                    <a:schemeClr val="tx1"/>
                  </a:solidFill>
                  <a:effectLst/>
                  <a:latin typeface="+mn-lt"/>
                  <a:ea typeface="+mn-ea"/>
                  <a:cs typeface="+mn-cs"/>
                </a:rPr>
                <a:t>((𝑋 ̅_𝐶𝑡𝑟−𝑋 ̅_𝑇𝑟𝑒𝑎𝑡 )−(𝜇_𝐶𝑡𝑟−𝜇_𝑇𝑟𝑒𝑎𝑡))/√((𝑆_𝐶𝑡𝑟^2)/𝑛_𝐶𝑡𝑟 +(𝑆_𝑇𝑟𝑒𝑎𝑡^2)/𝑛_𝑇𝑟𝑒𝑎𝑡 )</a:t>
              </a:r>
              <a:endParaRPr lang="da-DK" sz="1100"/>
            </a:p>
          </xdr:txBody>
        </xdr:sp>
      </mc:Fallback>
    </mc:AlternateContent>
    <xdr:clientData/>
  </xdr:oneCellAnchor>
  <xdr:oneCellAnchor>
    <xdr:from>
      <xdr:col>8</xdr:col>
      <xdr:colOff>136525</xdr:colOff>
      <xdr:row>7</xdr:row>
      <xdr:rowOff>19050</xdr:rowOff>
    </xdr:from>
    <xdr:ext cx="1903855" cy="172227"/>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AF080922-7CF9-4A37-81D9-48DCB5FCCFCA}"/>
                </a:ext>
              </a:extLst>
            </xdr:cNvPr>
            <xdr:cNvSpPr txBox="1"/>
          </xdr:nvSpPr>
          <xdr:spPr>
            <a:xfrm>
              <a:off x="4403725" y="1308100"/>
              <a:ext cx="19038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−1)</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AF080922-7CF9-4A37-81D9-48DCB5FCCFCA}"/>
                </a:ext>
              </a:extLst>
            </xdr:cNvPr>
            <xdr:cNvSpPr txBox="1"/>
          </xdr:nvSpPr>
          <xdr:spPr>
            <a:xfrm>
              <a:off x="4403725" y="1308100"/>
              <a:ext cx="19038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𝑑𝑓=(𝑛_𝐶𝑡𝑟−1)+(𝑛_𝑇𝑟𝑒𝑎𝑡−1)</a:t>
              </a:r>
              <a:endParaRPr lang="da-DK" sz="1100"/>
            </a:p>
          </xdr:txBody>
        </xdr:sp>
      </mc:Fallback>
    </mc:AlternateContent>
    <xdr:clientData/>
  </xdr:oneCellAnchor>
  <xdr:oneCellAnchor>
    <xdr:from>
      <xdr:col>8</xdr:col>
      <xdr:colOff>161925</xdr:colOff>
      <xdr:row>9</xdr:row>
      <xdr:rowOff>158750</xdr:rowOff>
    </xdr:from>
    <xdr:ext cx="1097865" cy="184794"/>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1D20FD29-8E77-495C-AF97-876789F861AA}"/>
                </a:ext>
              </a:extLst>
            </xdr:cNvPr>
            <xdr:cNvSpPr txBox="1"/>
          </xdr:nvSpPr>
          <xdr:spPr>
            <a:xfrm>
              <a:off x="4429125" y="1816100"/>
              <a:ext cx="1097865" cy="1847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2</m:t>
                        </m:r>
                      </m:sub>
                    </m:sSub>
                  </m:oMath>
                </m:oMathPara>
              </a14:m>
              <a:endParaRPr lang="da-DK" sz="1100"/>
            </a:p>
          </xdr:txBody>
        </xdr:sp>
      </mc:Choice>
      <mc:Fallback xmlns="">
        <xdr:sp macro="" textlink="">
          <xdr:nvSpPr>
            <xdr:cNvPr id="17" name="Tekstfelt 16">
              <a:extLst>
                <a:ext uri="{FF2B5EF4-FFF2-40B4-BE49-F238E27FC236}">
                  <a16:creationId xmlns:a16="http://schemas.microsoft.com/office/drawing/2014/main" id="{1D20FD29-8E77-495C-AF97-876789F861AA}"/>
                </a:ext>
              </a:extLst>
            </xdr:cNvPr>
            <xdr:cNvSpPr txBox="1"/>
          </xdr:nvSpPr>
          <xdr:spPr>
            <a:xfrm>
              <a:off x="4429125" y="1816100"/>
              <a:ext cx="1097865" cy="1847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𝜇_(𝑋 ̅_1−𝑋 ̅_2 )=𝜇_1−𝜇_2</a:t>
              </a:r>
              <a:endParaRPr lang="da-DK" sz="1100"/>
            </a:p>
          </xdr:txBody>
        </xdr:sp>
      </mc:Fallback>
    </mc:AlternateContent>
    <xdr:clientData/>
  </xdr:oneCellAnchor>
  <xdr:oneCellAnchor>
    <xdr:from>
      <xdr:col>8</xdr:col>
      <xdr:colOff>168275</xdr:colOff>
      <xdr:row>11</xdr:row>
      <xdr:rowOff>171450</xdr:rowOff>
    </xdr:from>
    <xdr:ext cx="1807994" cy="500137"/>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A9CD6EC5-F634-4F1D-AE15-9127BDFA6A8A}"/>
                </a:ext>
              </a:extLst>
            </xdr:cNvPr>
            <xdr:cNvSpPr txBox="1"/>
          </xdr:nvSpPr>
          <xdr:spPr>
            <a:xfrm>
              <a:off x="4435475" y="2197100"/>
              <a:ext cx="1807994"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sub>
                    </m:sSub>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𝑇𝑟𝑒𝑎𝑡</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e>
                    </m:rad>
                  </m:oMath>
                </m:oMathPara>
              </a14:m>
              <a:endParaRPr lang="da-DK" sz="1100"/>
            </a:p>
          </xdr:txBody>
        </xdr:sp>
      </mc:Choice>
      <mc:Fallback xmlns="">
        <xdr:sp macro="" textlink="">
          <xdr:nvSpPr>
            <xdr:cNvPr id="18" name="Tekstfelt 17">
              <a:extLst>
                <a:ext uri="{FF2B5EF4-FFF2-40B4-BE49-F238E27FC236}">
                  <a16:creationId xmlns:a16="http://schemas.microsoft.com/office/drawing/2014/main" id="{A9CD6EC5-F634-4F1D-AE15-9127BDFA6A8A}"/>
                </a:ext>
              </a:extLst>
            </xdr:cNvPr>
            <xdr:cNvSpPr txBox="1"/>
          </xdr:nvSpPr>
          <xdr:spPr>
            <a:xfrm>
              <a:off x="4435475" y="2197100"/>
              <a:ext cx="1807994"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𝑆_(𝑋 ̅_𝐶𝑡𝑟−𝑋 ̅_𝑇𝑟𝑒𝑎𝑡 )=√(</a:t>
              </a:r>
              <a:r>
                <a:rPr lang="da-DK" sz="1100" b="0" i="0">
                  <a:solidFill>
                    <a:schemeClr val="tx1"/>
                  </a:solidFill>
                  <a:effectLst/>
                  <a:latin typeface="+mn-lt"/>
                  <a:ea typeface="+mn-ea"/>
                  <a:cs typeface="+mn-cs"/>
                </a:rPr>
                <a:t>(𝑆_</a:t>
              </a:r>
              <a:r>
                <a:rPr lang="da-DK" sz="1100" b="0" i="0">
                  <a:solidFill>
                    <a:schemeClr val="tx1"/>
                  </a:solidFill>
                  <a:effectLst/>
                  <a:latin typeface="Cambria Math" panose="02040503050406030204" pitchFamily="18" charset="0"/>
                  <a:ea typeface="+mn-ea"/>
                  <a:cs typeface="+mn-cs"/>
                </a:rPr>
                <a:t>𝐶𝑡𝑟</a:t>
              </a:r>
              <a:r>
                <a:rPr lang="da-DK" sz="1100" b="0" i="0">
                  <a:solidFill>
                    <a:schemeClr val="tx1"/>
                  </a:solidFill>
                  <a:effectLst/>
                  <a:latin typeface="+mn-lt"/>
                  <a:ea typeface="+mn-ea"/>
                  <a:cs typeface="+mn-cs"/>
                </a:rPr>
                <a:t>^2)/𝑛_</a:t>
              </a:r>
              <a:r>
                <a:rPr lang="da-DK" sz="1100" b="0" i="0">
                  <a:solidFill>
                    <a:schemeClr val="tx1"/>
                  </a:solidFill>
                  <a:effectLst/>
                  <a:latin typeface="Cambria Math" panose="02040503050406030204" pitchFamily="18" charset="0"/>
                  <a:ea typeface="+mn-ea"/>
                  <a:cs typeface="+mn-cs"/>
                </a:rPr>
                <a:t>𝐶𝑡𝑟</a:t>
              </a:r>
              <a:r>
                <a:rPr lang="da-DK" sz="1100" b="0" i="0">
                  <a:solidFill>
                    <a:schemeClr val="tx1"/>
                  </a:solidFill>
                  <a:effectLst/>
                  <a:latin typeface="+mn-lt"/>
                  <a:ea typeface="+mn-ea"/>
                  <a:cs typeface="+mn-cs"/>
                </a:rPr>
                <a:t> +(𝑆_</a:t>
              </a:r>
              <a:r>
                <a:rPr lang="da-DK" sz="1100" b="0" i="0">
                  <a:solidFill>
                    <a:schemeClr val="tx1"/>
                  </a:solidFill>
                  <a:effectLst/>
                  <a:latin typeface="Cambria Math" panose="02040503050406030204" pitchFamily="18" charset="0"/>
                  <a:ea typeface="+mn-ea"/>
                  <a:cs typeface="+mn-cs"/>
                </a:rPr>
                <a:t>𝑇𝑟𝑒𝑎𝑡</a:t>
              </a:r>
              <a:r>
                <a:rPr lang="da-DK" sz="1100" b="0" i="0">
                  <a:solidFill>
                    <a:schemeClr val="tx1"/>
                  </a:solidFill>
                  <a:effectLst/>
                  <a:latin typeface="+mn-lt"/>
                  <a:ea typeface="+mn-ea"/>
                  <a:cs typeface="+mn-cs"/>
                </a:rPr>
                <a:t>^2)/𝑛_</a:t>
              </a:r>
              <a:r>
                <a:rPr lang="da-DK" sz="1100" b="0" i="0">
                  <a:solidFill>
                    <a:schemeClr val="tx1"/>
                  </a:solidFill>
                  <a:effectLst/>
                  <a:latin typeface="Cambria Math" panose="02040503050406030204" pitchFamily="18" charset="0"/>
                  <a:ea typeface="+mn-ea"/>
                  <a:cs typeface="+mn-cs"/>
                </a:rPr>
                <a:t>𝑇𝑟𝑒𝑎𝑡</a:t>
              </a:r>
              <a:r>
                <a:rPr lang="da-DK" sz="1100" b="0" i="0">
                  <a:solidFill>
                    <a:schemeClr val="tx1"/>
                  </a:solidFill>
                  <a:effectLst/>
                  <a:latin typeface="+mn-lt"/>
                  <a:ea typeface="+mn-ea"/>
                  <a:cs typeface="+mn-cs"/>
                </a:rPr>
                <a:t>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8</xdr:col>
      <xdr:colOff>190500</xdr:colOff>
      <xdr:row>15</xdr:row>
      <xdr:rowOff>120650</xdr:rowOff>
    </xdr:from>
    <xdr:ext cx="1599990" cy="298030"/>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FE6725B3-8EEF-4796-A2B6-DAE689A8F80C}"/>
                </a:ext>
              </a:extLst>
            </xdr:cNvPr>
            <xdr:cNvSpPr txBox="1"/>
          </xdr:nvSpPr>
          <xdr:spPr>
            <a:xfrm>
              <a:off x="4457700" y="2882900"/>
              <a:ext cx="1599990" cy="2980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oMath>
              </a14:m>
              <a:r>
                <a:rPr lang="da-DK" sz="1100"/>
                <a:t> </a:t>
              </a:r>
            </a:p>
          </xdr:txBody>
        </xdr:sp>
      </mc:Choice>
      <mc:Fallback xmlns="">
        <xdr:sp macro="" textlink="">
          <xdr:nvSpPr>
            <xdr:cNvPr id="19" name="Tekstfelt 18">
              <a:extLst>
                <a:ext uri="{FF2B5EF4-FFF2-40B4-BE49-F238E27FC236}">
                  <a16:creationId xmlns:a16="http://schemas.microsoft.com/office/drawing/2014/main" id="{FE6725B3-8EEF-4796-A2B6-DAE689A8F80C}"/>
                </a:ext>
              </a:extLst>
            </xdr:cNvPr>
            <xdr:cNvSpPr txBox="1"/>
          </xdr:nvSpPr>
          <xdr:spPr>
            <a:xfrm>
              <a:off x="4457700" y="2882900"/>
              <a:ext cx="1599990" cy="2980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𝑆_(𝑋 ̅_𝐶𝑡𝑟−𝑋 ̅_𝑇𝑟𝑒𝑎𝑡)^2=(𝑆_𝐶𝑡𝑟^2)/𝑛_𝐶𝑡𝑟 +(𝑆_𝑇𝑟𝑒𝑎𝑡^2)/𝑛_𝑇𝑟𝑒𝑎𝑡 </a:t>
              </a:r>
              <a:r>
                <a:rPr lang="da-DK" sz="1100"/>
                <a:t> </a:t>
              </a:r>
            </a:p>
          </xdr:txBody>
        </xdr:sp>
      </mc:Fallback>
    </mc:AlternateContent>
    <xdr:clientData/>
  </xdr:oneCellAnchor>
  <xdr:oneCellAnchor>
    <xdr:from>
      <xdr:col>8</xdr:col>
      <xdr:colOff>25400</xdr:colOff>
      <xdr:row>19</xdr:row>
      <xdr:rowOff>66675</xdr:rowOff>
    </xdr:from>
    <xdr:ext cx="2697790" cy="371640"/>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BCD1CF7C-ED37-4D1C-9E60-68B42E45B800}"/>
                </a:ext>
              </a:extLst>
            </xdr:cNvPr>
            <xdr:cNvSpPr txBox="1"/>
          </xdr:nvSpPr>
          <xdr:spPr>
            <a:xfrm>
              <a:off x="4511675" y="3562350"/>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r>
                          <a:rPr lang="da-DK" sz="1100" b="0" i="1">
                            <a:latin typeface="Cambria Math" panose="02040503050406030204" pitchFamily="18" charset="0"/>
                          </a:rPr>
                          <m:t>+</m:t>
                        </m:r>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−2</m:t>
                        </m:r>
                      </m:den>
                    </m:f>
                  </m:oMath>
                </m:oMathPara>
              </a14:m>
              <a:endParaRPr lang="da-DK" sz="1100"/>
            </a:p>
          </xdr:txBody>
        </xdr:sp>
      </mc:Choice>
      <mc:Fallback xmlns="">
        <xdr:sp macro="" textlink="">
          <xdr:nvSpPr>
            <xdr:cNvPr id="20" name="Tekstfelt 19">
              <a:extLst>
                <a:ext uri="{FF2B5EF4-FFF2-40B4-BE49-F238E27FC236}">
                  <a16:creationId xmlns:a16="http://schemas.microsoft.com/office/drawing/2014/main" id="{BCD1CF7C-ED37-4D1C-9E60-68B42E45B800}"/>
                </a:ext>
              </a:extLst>
            </xdr:cNvPr>
            <xdr:cNvSpPr txBox="1"/>
          </xdr:nvSpPr>
          <xdr:spPr>
            <a:xfrm>
              <a:off x="4511675" y="3562350"/>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𝑆_𝑝^2=((𝑛_𝐶𝑡𝑟−1)·𝑆_𝐶𝑡𝑟^2+(𝑛_𝑇𝑟𝑒𝑎𝑡−1)·𝑆_𝑇𝑟𝑒𝑎𝑡^2)/(𝑛_𝐶𝑡𝑟+𝑛_𝑇𝑟𝑒𝑎𝑡−2)</a:t>
              </a:r>
              <a:endParaRPr lang="da-DK" sz="1100"/>
            </a:p>
          </xdr:txBody>
        </xdr:sp>
      </mc:Fallback>
    </mc:AlternateContent>
    <xdr:clientData/>
  </xdr:oneCellAnchor>
  <xdr:oneCellAnchor>
    <xdr:from>
      <xdr:col>7</xdr:col>
      <xdr:colOff>22225</xdr:colOff>
      <xdr:row>22</xdr:row>
      <xdr:rowOff>63500</xdr:rowOff>
    </xdr:from>
    <xdr:ext cx="4456797" cy="705706"/>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0CBE0AC7-ECCD-4D85-9221-1F5BFFFB85EC}"/>
                </a:ext>
              </a:extLst>
            </xdr:cNvPr>
            <xdr:cNvSpPr txBox="1"/>
          </xdr:nvSpPr>
          <xdr:spPr>
            <a:xfrm>
              <a:off x="3679825" y="4121150"/>
              <a:ext cx="4456797"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e>
                        </m:rad>
                      </m:den>
                    </m:f>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r>
                              <a:rPr lang="da-DK" sz="1100" b="0" i="1">
                                <a:latin typeface="Cambria Math" panose="02040503050406030204" pitchFamily="18" charset="0"/>
                              </a:rPr>
                              <m:t>)</m:t>
                            </m:r>
                          </m:e>
                        </m:rad>
                      </m:den>
                    </m:f>
                  </m:oMath>
                </m:oMathPara>
              </a14:m>
              <a:endParaRPr lang="da-DK" sz="1100"/>
            </a:p>
          </xdr:txBody>
        </xdr:sp>
      </mc:Choice>
      <mc:Fallback xmlns="">
        <xdr:sp macro="" textlink="">
          <xdr:nvSpPr>
            <xdr:cNvPr id="21" name="Tekstfelt 20">
              <a:extLst>
                <a:ext uri="{FF2B5EF4-FFF2-40B4-BE49-F238E27FC236}">
                  <a16:creationId xmlns:a16="http://schemas.microsoft.com/office/drawing/2014/main" id="{0CBE0AC7-ECCD-4D85-9221-1F5BFFFB85EC}"/>
                </a:ext>
              </a:extLst>
            </xdr:cNvPr>
            <xdr:cNvSpPr txBox="1"/>
          </xdr:nvSpPr>
          <xdr:spPr>
            <a:xfrm>
              <a:off x="3679825" y="4121150"/>
              <a:ext cx="4456797"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(𝑋 ̅_𝐶𝑡𝑟−𝑋 ̅_𝑇𝑟𝑒𝑎𝑡 )−(𝜇_𝐶𝑡𝑟−𝜇_𝑇𝑟𝑒𝑎𝑡))/√((</a:t>
              </a:r>
              <a:r>
                <a:rPr lang="da-DK" sz="1100" b="0" i="0">
                  <a:latin typeface="Cambria Math" panose="02040503050406030204" pitchFamily="18" charset="0"/>
                </a:rPr>
                <a:t>𝑆_𝑝^2)/𝑛_𝐶𝑡𝑟 +(𝑆_𝑝^2)/𝑛_𝑇𝑟𝑒𝑎𝑡 )=(</a:t>
              </a:r>
              <a:r>
                <a:rPr lang="da-DK" sz="1100" b="0" i="0">
                  <a:solidFill>
                    <a:schemeClr val="tx1"/>
                  </a:solidFill>
                  <a:effectLst/>
                  <a:latin typeface="Cambria Math" panose="02040503050406030204" pitchFamily="18" charset="0"/>
                  <a:ea typeface="+mn-ea"/>
                  <a:cs typeface="+mn-cs"/>
                </a:rPr>
                <a:t>(𝑋 ̅_𝐶𝑡𝑟−𝑋 ̅_𝑇𝑟𝑒𝑎𝑡 )−(𝜇_𝐶𝑡𝑟−𝜇_𝑇𝑟𝑒𝑎𝑡))/√(</a:t>
              </a:r>
              <a:r>
                <a:rPr lang="da-DK" sz="1100" b="0" i="0">
                  <a:latin typeface="Cambria Math" panose="02040503050406030204" pitchFamily="18" charset="0"/>
                </a:rPr>
                <a:t>𝑆_𝑝^2·(1/𝑛_𝐶𝑡𝑟 +1/𝑛_𝑇𝑟𝑒𝑎𝑡 ))</a:t>
              </a:r>
              <a:endParaRPr lang="da-DK" sz="1100"/>
            </a:p>
          </xdr:txBody>
        </xdr:sp>
      </mc:Fallback>
    </mc:AlternateContent>
    <xdr:clientData/>
  </xdr:oneCellAnchor>
  <xdr:oneCellAnchor>
    <xdr:from>
      <xdr:col>5</xdr:col>
      <xdr:colOff>269875</xdr:colOff>
      <xdr:row>35</xdr:row>
      <xdr:rowOff>158750</xdr:rowOff>
    </xdr:from>
    <xdr:ext cx="321370" cy="172227"/>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87328D7F-9186-44C7-8E92-FF9C8F44F06D}"/>
                </a:ext>
              </a:extLst>
            </xdr:cNvPr>
            <xdr:cNvSpPr txBox="1"/>
          </xdr:nvSpPr>
          <xdr:spPr>
            <a:xfrm>
              <a:off x="2708275" y="537845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87328D7F-9186-44C7-8E92-FF9C8F44F06D}"/>
                </a:ext>
              </a:extLst>
            </xdr:cNvPr>
            <xdr:cNvSpPr txBox="1"/>
          </xdr:nvSpPr>
          <xdr:spPr>
            <a:xfrm>
              <a:off x="2708275" y="537845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𝑛_𝐶𝑡𝑟:</a:t>
              </a:r>
              <a:endParaRPr lang="da-DK" sz="1100"/>
            </a:p>
          </xdr:txBody>
        </xdr:sp>
      </mc:Fallback>
    </mc:AlternateContent>
    <xdr:clientData/>
  </xdr:oneCellAnchor>
  <xdr:oneCellAnchor>
    <xdr:from>
      <xdr:col>5</xdr:col>
      <xdr:colOff>171450</xdr:colOff>
      <xdr:row>39</xdr:row>
      <xdr:rowOff>165100</xdr:rowOff>
    </xdr:from>
    <xdr:ext cx="446789" cy="172227"/>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9FE0B60E-F3BC-4E6D-960A-6D2307E2296E}"/>
                </a:ext>
              </a:extLst>
            </xdr:cNvPr>
            <xdr:cNvSpPr txBox="1"/>
          </xdr:nvSpPr>
          <xdr:spPr>
            <a:xfrm>
              <a:off x="2609850" y="74549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9FE0B60E-F3BC-4E6D-960A-6D2307E2296E}"/>
                </a:ext>
              </a:extLst>
            </xdr:cNvPr>
            <xdr:cNvSpPr txBox="1"/>
          </xdr:nvSpPr>
          <xdr:spPr>
            <a:xfrm>
              <a:off x="2609850" y="74549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𝑛_𝑇𝑟𝑒𝑎𝑡:</a:t>
              </a:r>
              <a:endParaRPr lang="da-DK" sz="1100"/>
            </a:p>
          </xdr:txBody>
        </xdr:sp>
      </mc:Fallback>
    </mc:AlternateContent>
    <xdr:clientData/>
  </xdr:oneCellAnchor>
  <xdr:oneCellAnchor>
    <xdr:from>
      <xdr:col>5</xdr:col>
      <xdr:colOff>295275</xdr:colOff>
      <xdr:row>38</xdr:row>
      <xdr:rowOff>0</xdr:rowOff>
    </xdr:from>
    <xdr:ext cx="308867" cy="178510"/>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C60A90DA-464E-42A6-8054-D95251086214}"/>
                </a:ext>
              </a:extLst>
            </xdr:cNvPr>
            <xdr:cNvSpPr txBox="1"/>
          </xdr:nvSpPr>
          <xdr:spPr>
            <a:xfrm>
              <a:off x="2733675" y="7092950"/>
              <a:ext cx="308867"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C60A90DA-464E-42A6-8054-D95251086214}"/>
                </a:ext>
              </a:extLst>
            </xdr:cNvPr>
            <xdr:cNvSpPr txBox="1"/>
          </xdr:nvSpPr>
          <xdr:spPr>
            <a:xfrm>
              <a:off x="2733675" y="7092950"/>
              <a:ext cx="308867"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𝑆_𝐶𝑡𝑟^2:</a:t>
              </a:r>
              <a:endParaRPr lang="da-DK" sz="1100"/>
            </a:p>
          </xdr:txBody>
        </xdr:sp>
      </mc:Fallback>
    </mc:AlternateContent>
    <xdr:clientData/>
  </xdr:oneCellAnchor>
  <xdr:oneCellAnchor>
    <xdr:from>
      <xdr:col>5</xdr:col>
      <xdr:colOff>152400</xdr:colOff>
      <xdr:row>42</xdr:row>
      <xdr:rowOff>0</xdr:rowOff>
    </xdr:from>
    <xdr:ext cx="434286" cy="178062"/>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6C204AA9-541C-4BA6-8B61-AD80C705DE3B}"/>
                </a:ext>
              </a:extLst>
            </xdr:cNvPr>
            <xdr:cNvSpPr txBox="1"/>
          </xdr:nvSpPr>
          <xdr:spPr>
            <a:xfrm>
              <a:off x="2590800" y="7670800"/>
              <a:ext cx="434286" cy="1780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5" name="Tekstfelt 24">
              <a:extLst>
                <a:ext uri="{FF2B5EF4-FFF2-40B4-BE49-F238E27FC236}">
                  <a16:creationId xmlns:a16="http://schemas.microsoft.com/office/drawing/2014/main" id="{6C204AA9-541C-4BA6-8B61-AD80C705DE3B}"/>
                </a:ext>
              </a:extLst>
            </xdr:cNvPr>
            <xdr:cNvSpPr txBox="1"/>
          </xdr:nvSpPr>
          <xdr:spPr>
            <a:xfrm>
              <a:off x="2590800" y="7670800"/>
              <a:ext cx="434286" cy="1780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𝑆_𝑇𝑟𝑒𝑎𝑡^2:</a:t>
              </a:r>
              <a:endParaRPr lang="da-DK" sz="1100"/>
            </a:p>
          </xdr:txBody>
        </xdr:sp>
      </mc:Fallback>
    </mc:AlternateContent>
    <xdr:clientData/>
  </xdr:oneCellAnchor>
  <xdr:oneCellAnchor>
    <xdr:from>
      <xdr:col>5</xdr:col>
      <xdr:colOff>371475</xdr:colOff>
      <xdr:row>43</xdr:row>
      <xdr:rowOff>171450</xdr:rowOff>
    </xdr:from>
    <xdr:ext cx="216341" cy="185756"/>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B74B91D2-FCCD-4D26-84BE-988692BA79DB}"/>
                </a:ext>
              </a:extLst>
            </xdr:cNvPr>
            <xdr:cNvSpPr txBox="1"/>
          </xdr:nvSpPr>
          <xdr:spPr>
            <a:xfrm>
              <a:off x="2809875" y="63627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B74B91D2-FCCD-4D26-84BE-988692BA79DB}"/>
                </a:ext>
              </a:extLst>
            </xdr:cNvPr>
            <xdr:cNvSpPr txBox="1"/>
          </xdr:nvSpPr>
          <xdr:spPr>
            <a:xfrm>
              <a:off x="2809875" y="63627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a:t>
              </a:r>
              <a:endParaRPr lang="da-DK" sz="1100"/>
            </a:p>
          </xdr:txBody>
        </xdr:sp>
      </mc:Fallback>
    </mc:AlternateContent>
    <xdr:clientData/>
  </xdr:oneCellAnchor>
  <xdr:oneCellAnchor>
    <xdr:from>
      <xdr:col>5</xdr:col>
      <xdr:colOff>231775</xdr:colOff>
      <xdr:row>49</xdr:row>
      <xdr:rowOff>0</xdr:rowOff>
    </xdr:from>
    <xdr:ext cx="317779"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C0AC6EDD-3E39-43C7-86F5-AC42038D14F7}"/>
                </a:ext>
              </a:extLst>
            </xdr:cNvPr>
            <xdr:cNvSpPr txBox="1"/>
          </xdr:nvSpPr>
          <xdr:spPr>
            <a:xfrm>
              <a:off x="2670175" y="7302500"/>
              <a:ext cx="3177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C0AC6EDD-3E39-43C7-86F5-AC42038D14F7}"/>
                </a:ext>
              </a:extLst>
            </xdr:cNvPr>
            <xdr:cNvSpPr txBox="1"/>
          </xdr:nvSpPr>
          <xdr:spPr>
            <a:xfrm>
              <a:off x="2670175" y="7302500"/>
              <a:ext cx="3177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𝜇_𝐶𝑡𝑟:</a:t>
              </a:r>
              <a:endParaRPr lang="da-DK" sz="1100"/>
            </a:p>
          </xdr:txBody>
        </xdr:sp>
      </mc:Fallback>
    </mc:AlternateContent>
    <xdr:clientData/>
  </xdr:oneCellAnchor>
  <xdr:oneCellAnchor>
    <xdr:from>
      <xdr:col>5</xdr:col>
      <xdr:colOff>120650</xdr:colOff>
      <xdr:row>50</xdr:row>
      <xdr:rowOff>19050</xdr:rowOff>
    </xdr:from>
    <xdr:ext cx="443198" cy="172227"/>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54819EDA-D6A8-4C01-BF45-610DB38646A1}"/>
                </a:ext>
              </a:extLst>
            </xdr:cNvPr>
            <xdr:cNvSpPr txBox="1"/>
          </xdr:nvSpPr>
          <xdr:spPr>
            <a:xfrm>
              <a:off x="2559050" y="7505700"/>
              <a:ext cx="443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54819EDA-D6A8-4C01-BF45-610DB38646A1}"/>
                </a:ext>
              </a:extLst>
            </xdr:cNvPr>
            <xdr:cNvSpPr txBox="1"/>
          </xdr:nvSpPr>
          <xdr:spPr>
            <a:xfrm>
              <a:off x="2559050" y="7505700"/>
              <a:ext cx="443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𝜇_𝑇𝑟𝑒𝑎𝑡:</a:t>
              </a:r>
              <a:endParaRPr lang="da-DK" sz="1100"/>
            </a:p>
          </xdr:txBody>
        </xdr:sp>
      </mc:Fallback>
    </mc:AlternateContent>
    <xdr:clientData/>
  </xdr:oneCellAnchor>
  <xdr:oneCellAnchor>
    <xdr:from>
      <xdr:col>6</xdr:col>
      <xdr:colOff>485775</xdr:colOff>
      <xdr:row>26</xdr:row>
      <xdr:rowOff>88900</xdr:rowOff>
    </xdr:from>
    <xdr:ext cx="1183529" cy="550022"/>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0A3AD864-90CC-43CA-84B1-B951B4CE1325}"/>
                </a:ext>
              </a:extLst>
            </xdr:cNvPr>
            <xdr:cNvSpPr txBox="1"/>
          </xdr:nvSpPr>
          <xdr:spPr>
            <a:xfrm>
              <a:off x="3533775" y="492125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e>
                        </m:rad>
                      </m:den>
                    </m:f>
                  </m:oMath>
                </m:oMathPara>
              </a14:m>
              <a:endParaRPr lang="da-DK" sz="1100"/>
            </a:p>
          </xdr:txBody>
        </xdr:sp>
      </mc:Choice>
      <mc:Fallback xmlns="">
        <xdr:sp macro="" textlink="">
          <xdr:nvSpPr>
            <xdr:cNvPr id="29" name="Tekstfelt 28">
              <a:extLst>
                <a:ext uri="{FF2B5EF4-FFF2-40B4-BE49-F238E27FC236}">
                  <a16:creationId xmlns:a16="http://schemas.microsoft.com/office/drawing/2014/main" id="{0A3AD864-90CC-43CA-84B1-B951B4CE1325}"/>
                </a:ext>
              </a:extLst>
            </xdr:cNvPr>
            <xdr:cNvSpPr txBox="1"/>
          </xdr:nvSpPr>
          <xdr:spPr>
            <a:xfrm>
              <a:off x="3533775" y="492125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a:t>
              </a:r>
              <a:r>
                <a:rPr lang="da-DK" sz="1100" b="0" i="0">
                  <a:solidFill>
                    <a:schemeClr val="tx1"/>
                  </a:solidFill>
                  <a:effectLst/>
                  <a:latin typeface="+mn-lt"/>
                  <a:ea typeface="+mn-ea"/>
                  <a:cs typeface="+mn-cs"/>
                </a:rPr>
                <a:t>(𝑋 ̅_𝐶𝑡𝑟−𝑋 ̅_𝑇𝑟𝑒𝑎𝑡 )</a:t>
              </a:r>
              <a:r>
                <a:rPr lang="da-DK" sz="1100" b="0" i="0">
                  <a:solidFill>
                    <a:schemeClr val="tx1"/>
                  </a:solidFill>
                  <a:effectLst/>
                  <a:latin typeface="Cambria Math" panose="02040503050406030204" pitchFamily="18" charset="0"/>
                  <a:ea typeface="+mn-ea"/>
                  <a:cs typeface="+mn-cs"/>
                </a:rPr>
                <a:t>)/√(</a:t>
              </a:r>
              <a:r>
                <a:rPr lang="da-DK" sz="1100" b="0" i="0">
                  <a:latin typeface="Cambria Math" panose="02040503050406030204" pitchFamily="18" charset="0"/>
                </a:rPr>
                <a:t>𝑆_𝑝^2 )</a:t>
              </a:r>
              <a:endParaRPr lang="da-DK" sz="1100"/>
            </a:p>
          </xdr:txBody>
        </xdr:sp>
      </mc:Fallback>
    </mc:AlternateContent>
    <xdr:clientData/>
  </xdr:oneCellAnchor>
  <xdr:oneCellAnchor>
    <xdr:from>
      <xdr:col>6</xdr:col>
      <xdr:colOff>257175</xdr:colOff>
      <xdr:row>29</xdr:row>
      <xdr:rowOff>69850</xdr:rowOff>
    </xdr:from>
    <xdr:ext cx="3146374" cy="191784"/>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DD0BB264-2D33-4403-8229-A601B2963A82}"/>
                </a:ext>
              </a:extLst>
            </xdr:cNvPr>
            <xdr:cNvSpPr txBox="1"/>
          </xdr:nvSpPr>
          <xdr:spPr>
            <a:xfrm>
              <a:off x="3305175" y="5454650"/>
              <a:ext cx="3146374" cy="1917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sub>
                    </m:sSub>
                  </m:oMath>
                </m:oMathPara>
              </a14:m>
              <a:endParaRPr lang="da-DK" sz="1100"/>
            </a:p>
          </xdr:txBody>
        </xdr:sp>
      </mc:Choice>
      <mc:Fallback xmlns="">
        <xdr:sp macro="" textlink="">
          <xdr:nvSpPr>
            <xdr:cNvPr id="30" name="Tekstfelt 29">
              <a:extLst>
                <a:ext uri="{FF2B5EF4-FFF2-40B4-BE49-F238E27FC236}">
                  <a16:creationId xmlns:a16="http://schemas.microsoft.com/office/drawing/2014/main" id="{DD0BB264-2D33-4403-8229-A601B2963A82}"/>
                </a:ext>
              </a:extLst>
            </xdr:cNvPr>
            <xdr:cNvSpPr txBox="1"/>
          </xdr:nvSpPr>
          <xdr:spPr>
            <a:xfrm>
              <a:off x="3305175" y="5454650"/>
              <a:ext cx="3146374" cy="1917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a:t>
              </a:r>
              <a:r>
                <a:rPr lang="da-DK" sz="1100" b="0" i="0">
                  <a:solidFill>
                    <a:schemeClr val="tx1"/>
                  </a:solidFill>
                  <a:effectLst/>
                  <a:latin typeface="+mn-lt"/>
                  <a:ea typeface="+mn-ea"/>
                  <a:cs typeface="+mn-cs"/>
                </a:rPr>
                <a:t>(𝑋 ̅_𝐶𝑡𝑟−𝑋 ̅_𝑇𝑟𝑒𝑎𝑡 )</a:t>
              </a:r>
              <a:r>
                <a:rPr lang="da-DK" sz="1100" b="0" i="0">
                  <a:latin typeface="Cambria Math" panose="02040503050406030204" pitchFamily="18" charset="0"/>
                  <a:ea typeface="Cambria Math" panose="02040503050406030204" pitchFamily="18" charset="0"/>
                </a:rPr>
                <a:t>±𝑡_(.05(𝑡𝑤𝑜−𝑡𝑎𝑖𝑙𝑒𝑑))·</a:t>
              </a:r>
              <a:r>
                <a:rPr lang="da-DK" sz="1100" b="0" i="0">
                  <a:solidFill>
                    <a:schemeClr val="tx1"/>
                  </a:solidFill>
                  <a:effectLst/>
                  <a:latin typeface="+mn-lt"/>
                  <a:ea typeface="+mn-ea"/>
                  <a:cs typeface="+mn-cs"/>
                </a:rPr>
                <a:t>𝑆_(𝑋 ̅_𝐶𝑡𝑟−𝑋 ̅_𝑇𝑟𝑒𝑎𝑡 )</a:t>
              </a:r>
              <a:endParaRPr lang="da-DK" sz="1100"/>
            </a:p>
          </xdr:txBody>
        </xdr:sp>
      </mc:Fallback>
    </mc:AlternateContent>
    <xdr:clientData/>
  </xdr:oneCellAnchor>
  <xdr:oneCellAnchor>
    <xdr:from>
      <xdr:col>6</xdr:col>
      <xdr:colOff>171450</xdr:colOff>
      <xdr:row>30</xdr:row>
      <xdr:rowOff>177800</xdr:rowOff>
    </xdr:from>
    <xdr:ext cx="3820533" cy="50013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763778C8-3667-4B80-A436-8284012BC0D1}"/>
                </a:ext>
              </a:extLst>
            </xdr:cNvPr>
            <xdr:cNvSpPr txBox="1"/>
          </xdr:nvSpPr>
          <xdr:spPr>
            <a:xfrm>
              <a:off x="3219450" y="575310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rad>
                      <m:radPr>
                        <m:degHide m:val="on"/>
                        <m:ctrlPr>
                          <a:rPr lang="da-DK" sz="1100" b="0" i="1">
                            <a:latin typeface="Cambria Math" panose="02040503050406030204" pitchFamily="18" charset="0"/>
                            <a:ea typeface="Cambria Math" panose="02040503050406030204" pitchFamily="18" charset="0"/>
                          </a:rPr>
                        </m:ctrlPr>
                      </m:radPr>
                      <m:deg/>
                      <m:e>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r>
                          <a:rPr lang="da-DK" sz="1100" b="0" i="1">
                            <a:solidFill>
                              <a:schemeClr val="tx1"/>
                            </a:solidFill>
                            <a:effectLst/>
                            <a:latin typeface="Cambria Math" panose="02040503050406030204" pitchFamily="18" charset="0"/>
                            <a:ea typeface="+mn-ea"/>
                            <a:cs typeface="+mn-cs"/>
                          </a:rPr>
                          <m:t>)</m:t>
                        </m:r>
                      </m:e>
                    </m:rad>
                  </m:oMath>
                </m:oMathPara>
              </a14:m>
              <a:endParaRPr lang="da-DK" sz="1100"/>
            </a:p>
          </xdr:txBody>
        </xdr:sp>
      </mc:Choice>
      <mc:Fallback xmlns="">
        <xdr:sp macro="" textlink="">
          <xdr:nvSpPr>
            <xdr:cNvPr id="31" name="Tekstfelt 30">
              <a:extLst>
                <a:ext uri="{FF2B5EF4-FFF2-40B4-BE49-F238E27FC236}">
                  <a16:creationId xmlns:a16="http://schemas.microsoft.com/office/drawing/2014/main" id="{763778C8-3667-4B80-A436-8284012BC0D1}"/>
                </a:ext>
              </a:extLst>
            </xdr:cNvPr>
            <xdr:cNvSpPr txBox="1"/>
          </xdr:nvSpPr>
          <xdr:spPr>
            <a:xfrm>
              <a:off x="3219450" y="575310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a:t>
              </a:r>
              <a:r>
                <a:rPr lang="da-DK" sz="1100" b="0" i="0">
                  <a:solidFill>
                    <a:schemeClr val="tx1"/>
                  </a:solidFill>
                  <a:effectLst/>
                  <a:latin typeface="+mn-lt"/>
                  <a:ea typeface="+mn-ea"/>
                  <a:cs typeface="+mn-cs"/>
                </a:rPr>
                <a:t>(𝑋 ̅_𝐶𝑡𝑟−𝑋 ̅_𝑇𝑟𝑒𝑎𝑡 )</a:t>
              </a:r>
              <a:r>
                <a:rPr lang="da-DK" sz="1100" b="0" i="0">
                  <a:latin typeface="Cambria Math" panose="02040503050406030204" pitchFamily="18" charset="0"/>
                  <a:ea typeface="Cambria Math" panose="02040503050406030204" pitchFamily="18" charset="0"/>
                </a:rPr>
                <a:t>±𝑡_(.05(𝑡𝑤𝑜−𝑡𝑎𝑖𝑙𝑒𝑑))·√(</a:t>
              </a:r>
              <a:r>
                <a:rPr lang="da-DK" sz="1100" b="0" i="0">
                  <a:solidFill>
                    <a:schemeClr val="tx1"/>
                  </a:solidFill>
                  <a:effectLst/>
                  <a:latin typeface="+mn-lt"/>
                  <a:ea typeface="+mn-ea"/>
                  <a:cs typeface="+mn-cs"/>
                </a:rPr>
                <a:t>𝑆_𝑝^2·(1/𝑛_𝐶𝑡𝑟 +1/𝑛_𝑇𝑟𝑒𝑎𝑡 )</a:t>
              </a:r>
              <a:r>
                <a:rPr lang="da-DK" sz="1100" b="0" i="0">
                  <a:solidFill>
                    <a:schemeClr val="tx1"/>
                  </a:solidFill>
                  <a:effectLst/>
                  <a:latin typeface="Cambria Math" panose="02040503050406030204" pitchFamily="18" charset="0"/>
                  <a:ea typeface="Cambria Math" panose="02040503050406030204" pitchFamily="18" charset="0"/>
                  <a:cs typeface="+mn-cs"/>
                </a:rPr>
                <a:t>)</a:t>
              </a:r>
              <a:endParaRPr lang="da-DK" sz="1100"/>
            </a:p>
          </xdr:txBody>
        </xdr:sp>
      </mc:Fallback>
    </mc:AlternateContent>
    <xdr:clientData/>
  </xdr:oneCellAnchor>
  <xdr:oneCellAnchor>
    <xdr:from>
      <xdr:col>5</xdr:col>
      <xdr:colOff>269875</xdr:colOff>
      <xdr:row>76</xdr:row>
      <xdr:rowOff>0</xdr:rowOff>
    </xdr:from>
    <xdr:ext cx="325217" cy="175113"/>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DFFA34EC-014A-44E1-8C00-6AC46F1B4C0C}"/>
                </a:ext>
              </a:extLst>
            </xdr:cNvPr>
            <xdr:cNvSpPr txBox="1"/>
          </xdr:nvSpPr>
          <xdr:spPr>
            <a:xfrm>
              <a:off x="2708275" y="133794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a14:m>
              <a:r>
                <a:rPr lang="da-DK" sz="1100"/>
                <a:t> </a:t>
              </a:r>
            </a:p>
          </xdr:txBody>
        </xdr:sp>
      </mc:Choice>
      <mc:Fallback xmlns="">
        <xdr:sp macro="" textlink="">
          <xdr:nvSpPr>
            <xdr:cNvPr id="32" name="Tekstfelt 31">
              <a:extLst>
                <a:ext uri="{FF2B5EF4-FFF2-40B4-BE49-F238E27FC236}">
                  <a16:creationId xmlns:a16="http://schemas.microsoft.com/office/drawing/2014/main" id="{DFFA34EC-014A-44E1-8C00-6AC46F1B4C0C}"/>
                </a:ext>
              </a:extLst>
            </xdr:cNvPr>
            <xdr:cNvSpPr txBox="1"/>
          </xdr:nvSpPr>
          <xdr:spPr>
            <a:xfrm>
              <a:off x="2708275" y="133794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̅_𝐶𝑡𝑟:</a:t>
              </a:r>
              <a:r>
                <a:rPr lang="da-DK" sz="1100"/>
                <a:t> </a:t>
              </a:r>
            </a:p>
          </xdr:txBody>
        </xdr:sp>
      </mc:Fallback>
    </mc:AlternateContent>
    <xdr:clientData/>
  </xdr:oneCellAnchor>
  <xdr:oneCellAnchor>
    <xdr:from>
      <xdr:col>5</xdr:col>
      <xdr:colOff>146050</xdr:colOff>
      <xdr:row>76</xdr:row>
      <xdr:rowOff>177800</xdr:rowOff>
    </xdr:from>
    <xdr:ext cx="450636" cy="175113"/>
    <mc:AlternateContent xmlns:mc="http://schemas.openxmlformats.org/markup-compatibility/2006" xmlns:a14="http://schemas.microsoft.com/office/drawing/2010/main">
      <mc:Choice Requires="a14">
        <xdr:sp macro="" textlink="">
          <xdr:nvSpPr>
            <xdr:cNvPr id="33" name="Tekstfelt 32">
              <a:extLst>
                <a:ext uri="{FF2B5EF4-FFF2-40B4-BE49-F238E27FC236}">
                  <a16:creationId xmlns:a16="http://schemas.microsoft.com/office/drawing/2014/main" id="{22AED952-BA2C-4620-9423-CB779A2973A1}"/>
                </a:ext>
              </a:extLst>
            </xdr:cNvPr>
            <xdr:cNvSpPr txBox="1"/>
          </xdr:nvSpPr>
          <xdr:spPr>
            <a:xfrm>
              <a:off x="2584450" y="135572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a14:m>
              <a:r>
                <a:rPr lang="da-DK" sz="1100"/>
                <a:t> </a:t>
              </a:r>
            </a:p>
          </xdr:txBody>
        </xdr:sp>
      </mc:Choice>
      <mc:Fallback xmlns="">
        <xdr:sp macro="" textlink="">
          <xdr:nvSpPr>
            <xdr:cNvPr id="33" name="Tekstfelt 32">
              <a:extLst>
                <a:ext uri="{FF2B5EF4-FFF2-40B4-BE49-F238E27FC236}">
                  <a16:creationId xmlns:a16="http://schemas.microsoft.com/office/drawing/2014/main" id="{22AED952-BA2C-4620-9423-CB779A2973A1}"/>
                </a:ext>
              </a:extLst>
            </xdr:cNvPr>
            <xdr:cNvSpPr txBox="1"/>
          </xdr:nvSpPr>
          <xdr:spPr>
            <a:xfrm>
              <a:off x="2584450" y="135572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̅_𝑇𝑟𝑒𝑎𝑡:</a:t>
              </a:r>
              <a:r>
                <a:rPr lang="da-DK" sz="1100"/>
                <a:t> </a:t>
              </a:r>
            </a:p>
          </xdr:txBody>
        </xdr:sp>
      </mc:Fallback>
    </mc:AlternateContent>
    <xdr:clientData/>
  </xdr:oneCellAnchor>
  <xdr:oneCellAnchor>
    <xdr:from>
      <xdr:col>5</xdr:col>
      <xdr:colOff>342900</xdr:colOff>
      <xdr:row>78</xdr:row>
      <xdr:rowOff>165100</xdr:rowOff>
    </xdr:from>
    <xdr:ext cx="216341" cy="185756"/>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B35B1DD6-0DC7-425F-B95A-864C5792C0AC}"/>
                </a:ext>
              </a:extLst>
            </xdr:cNvPr>
            <xdr:cNvSpPr txBox="1"/>
          </xdr:nvSpPr>
          <xdr:spPr>
            <a:xfrm>
              <a:off x="2781300" y="1391285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34" name="Tekstfelt 33">
              <a:extLst>
                <a:ext uri="{FF2B5EF4-FFF2-40B4-BE49-F238E27FC236}">
                  <a16:creationId xmlns:a16="http://schemas.microsoft.com/office/drawing/2014/main" id="{B35B1DD6-0DC7-425F-B95A-864C5792C0AC}"/>
                </a:ext>
              </a:extLst>
            </xdr:cNvPr>
            <xdr:cNvSpPr txBox="1"/>
          </xdr:nvSpPr>
          <xdr:spPr>
            <a:xfrm>
              <a:off x="2781300" y="1391285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a:t>
              </a:r>
              <a:endParaRPr lang="da-DK" sz="1100"/>
            </a:p>
          </xdr:txBody>
        </xdr:sp>
      </mc:Fallback>
    </mc:AlternateContent>
    <xdr:clientData/>
  </xdr:oneCellAnchor>
  <xdr:oneCellAnchor>
    <xdr:from>
      <xdr:col>5</xdr:col>
      <xdr:colOff>231775</xdr:colOff>
      <xdr:row>51</xdr:row>
      <xdr:rowOff>31750</xdr:rowOff>
    </xdr:from>
    <xdr:ext cx="281680" cy="175113"/>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AB4D1C84-755C-4789-9464-EAE974CA19E2}"/>
                </a:ext>
              </a:extLst>
            </xdr:cNvPr>
            <xdr:cNvSpPr txBox="1"/>
          </xdr:nvSpPr>
          <xdr:spPr>
            <a:xfrm>
              <a:off x="2670175" y="9588500"/>
              <a:ext cx="28168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oMath>
              </a14:m>
              <a:r>
                <a:rPr lang="da-DK" sz="1100"/>
                <a:t>:</a:t>
              </a:r>
            </a:p>
          </xdr:txBody>
        </xdr:sp>
      </mc:Choice>
      <mc:Fallback xmlns="">
        <xdr:sp macro="" textlink="">
          <xdr:nvSpPr>
            <xdr:cNvPr id="35" name="Tekstfelt 34">
              <a:extLst>
                <a:ext uri="{FF2B5EF4-FFF2-40B4-BE49-F238E27FC236}">
                  <a16:creationId xmlns:a16="http://schemas.microsoft.com/office/drawing/2014/main" id="{AB4D1C84-755C-4789-9464-EAE974CA19E2}"/>
                </a:ext>
              </a:extLst>
            </xdr:cNvPr>
            <xdr:cNvSpPr txBox="1"/>
          </xdr:nvSpPr>
          <xdr:spPr>
            <a:xfrm>
              <a:off x="2670175" y="9588500"/>
              <a:ext cx="28168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̅_𝐶𝑡𝑟</a:t>
              </a:r>
              <a:r>
                <a:rPr lang="da-DK" sz="1100"/>
                <a:t>:</a:t>
              </a:r>
            </a:p>
          </xdr:txBody>
        </xdr:sp>
      </mc:Fallback>
    </mc:AlternateContent>
    <xdr:clientData/>
  </xdr:oneCellAnchor>
  <xdr:oneCellAnchor>
    <xdr:from>
      <xdr:col>5</xdr:col>
      <xdr:colOff>149225</xdr:colOff>
      <xdr:row>52</xdr:row>
      <xdr:rowOff>6350</xdr:rowOff>
    </xdr:from>
    <xdr:ext cx="390300" cy="175113"/>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43863A0C-E677-4E71-86E3-EA77AA112B56}"/>
                </a:ext>
              </a:extLst>
            </xdr:cNvPr>
            <xdr:cNvSpPr txBox="1"/>
          </xdr:nvSpPr>
          <xdr:spPr>
            <a:xfrm>
              <a:off x="2587625" y="9747250"/>
              <a:ext cx="39030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oMath>
              </a14:m>
              <a:r>
                <a:rPr lang="da-DK" sz="1100"/>
                <a:t>:</a:t>
              </a:r>
            </a:p>
          </xdr:txBody>
        </xdr:sp>
      </mc:Choice>
      <mc:Fallback xmlns="">
        <xdr:sp macro="" textlink="">
          <xdr:nvSpPr>
            <xdr:cNvPr id="36" name="Tekstfelt 35">
              <a:extLst>
                <a:ext uri="{FF2B5EF4-FFF2-40B4-BE49-F238E27FC236}">
                  <a16:creationId xmlns:a16="http://schemas.microsoft.com/office/drawing/2014/main" id="{43863A0C-E677-4E71-86E3-EA77AA112B56}"/>
                </a:ext>
              </a:extLst>
            </xdr:cNvPr>
            <xdr:cNvSpPr txBox="1"/>
          </xdr:nvSpPr>
          <xdr:spPr>
            <a:xfrm>
              <a:off x="2587625" y="9747250"/>
              <a:ext cx="39030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̅_𝑇𝑟𝑒𝑎𝑡</a:t>
              </a:r>
              <a:r>
                <a:rPr lang="da-DK" sz="1100"/>
                <a:t>:</a:t>
              </a:r>
            </a:p>
          </xdr:txBody>
        </xdr:sp>
      </mc:Fallback>
    </mc:AlternateContent>
    <xdr:clientData/>
  </xdr:oneCellAnchor>
  <xdr:oneCellAnchor>
    <xdr:from>
      <xdr:col>5</xdr:col>
      <xdr:colOff>292100</xdr:colOff>
      <xdr:row>89</xdr:row>
      <xdr:rowOff>0</xdr:rowOff>
    </xdr:from>
    <xdr:ext cx="325217" cy="175113"/>
    <mc:AlternateContent xmlns:mc="http://schemas.openxmlformats.org/markup-compatibility/2006" xmlns:a14="http://schemas.microsoft.com/office/drawing/2010/main">
      <mc:Choice Requires="a14">
        <xdr:sp macro="" textlink="">
          <xdr:nvSpPr>
            <xdr:cNvPr id="42" name="Tekstfelt 41">
              <a:extLst>
                <a:ext uri="{FF2B5EF4-FFF2-40B4-BE49-F238E27FC236}">
                  <a16:creationId xmlns:a16="http://schemas.microsoft.com/office/drawing/2014/main" id="{1C2FFD91-E0E6-4A53-A436-FCD3311A74C4}"/>
                </a:ext>
              </a:extLst>
            </xdr:cNvPr>
            <xdr:cNvSpPr txBox="1"/>
          </xdr:nvSpPr>
          <xdr:spPr>
            <a:xfrm>
              <a:off x="2730500" y="163385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a14:m>
              <a:r>
                <a:rPr lang="da-DK" sz="1100"/>
                <a:t> </a:t>
              </a:r>
            </a:p>
          </xdr:txBody>
        </xdr:sp>
      </mc:Choice>
      <mc:Fallback xmlns="">
        <xdr:sp macro="" textlink="">
          <xdr:nvSpPr>
            <xdr:cNvPr id="42" name="Tekstfelt 41">
              <a:extLst>
                <a:ext uri="{FF2B5EF4-FFF2-40B4-BE49-F238E27FC236}">
                  <a16:creationId xmlns:a16="http://schemas.microsoft.com/office/drawing/2014/main" id="{1C2FFD91-E0E6-4A53-A436-FCD3311A74C4}"/>
                </a:ext>
              </a:extLst>
            </xdr:cNvPr>
            <xdr:cNvSpPr txBox="1"/>
          </xdr:nvSpPr>
          <xdr:spPr>
            <a:xfrm>
              <a:off x="2730500" y="163385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̅_𝐶𝑡𝑟:</a:t>
              </a:r>
              <a:r>
                <a:rPr lang="da-DK" sz="1100"/>
                <a:t> </a:t>
              </a:r>
            </a:p>
          </xdr:txBody>
        </xdr:sp>
      </mc:Fallback>
    </mc:AlternateContent>
    <xdr:clientData/>
  </xdr:oneCellAnchor>
  <xdr:oneCellAnchor>
    <xdr:from>
      <xdr:col>5</xdr:col>
      <xdr:colOff>165100</xdr:colOff>
      <xdr:row>89</xdr:row>
      <xdr:rowOff>177800</xdr:rowOff>
    </xdr:from>
    <xdr:ext cx="450636" cy="175113"/>
    <mc:AlternateContent xmlns:mc="http://schemas.openxmlformats.org/markup-compatibility/2006" xmlns:a14="http://schemas.microsoft.com/office/drawing/2010/main">
      <mc:Choice Requires="a14">
        <xdr:sp macro="" textlink="">
          <xdr:nvSpPr>
            <xdr:cNvPr id="43" name="Tekstfelt 42">
              <a:extLst>
                <a:ext uri="{FF2B5EF4-FFF2-40B4-BE49-F238E27FC236}">
                  <a16:creationId xmlns:a16="http://schemas.microsoft.com/office/drawing/2014/main" id="{8A8D33CE-429F-4C9F-9993-C6842BEEEF9B}"/>
                </a:ext>
              </a:extLst>
            </xdr:cNvPr>
            <xdr:cNvSpPr txBox="1"/>
          </xdr:nvSpPr>
          <xdr:spPr>
            <a:xfrm>
              <a:off x="2603500" y="165163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a14:m>
              <a:r>
                <a:rPr lang="da-DK" sz="1100"/>
                <a:t> </a:t>
              </a:r>
            </a:p>
          </xdr:txBody>
        </xdr:sp>
      </mc:Choice>
      <mc:Fallback xmlns="">
        <xdr:sp macro="" textlink="">
          <xdr:nvSpPr>
            <xdr:cNvPr id="43" name="Tekstfelt 42">
              <a:extLst>
                <a:ext uri="{FF2B5EF4-FFF2-40B4-BE49-F238E27FC236}">
                  <a16:creationId xmlns:a16="http://schemas.microsoft.com/office/drawing/2014/main" id="{8A8D33CE-429F-4C9F-9993-C6842BEEEF9B}"/>
                </a:ext>
              </a:extLst>
            </xdr:cNvPr>
            <xdr:cNvSpPr txBox="1"/>
          </xdr:nvSpPr>
          <xdr:spPr>
            <a:xfrm>
              <a:off x="2603500" y="165163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̅_𝑇𝑟𝑒𝑎𝑡:</a:t>
              </a:r>
              <a:r>
                <a:rPr lang="da-DK" sz="1100"/>
                <a:t> </a:t>
              </a:r>
            </a:p>
          </xdr:txBody>
        </xdr:sp>
      </mc:Fallback>
    </mc:AlternateContent>
    <xdr:clientData/>
  </xdr:oneCellAnchor>
  <xdr:oneCellAnchor>
    <xdr:from>
      <xdr:col>5</xdr:col>
      <xdr:colOff>355600</xdr:colOff>
      <xdr:row>94</xdr:row>
      <xdr:rowOff>0</xdr:rowOff>
    </xdr:from>
    <xdr:ext cx="216341" cy="185756"/>
    <mc:AlternateContent xmlns:mc="http://schemas.openxmlformats.org/markup-compatibility/2006" xmlns:a14="http://schemas.microsoft.com/office/drawing/2010/main">
      <mc:Choice Requires="a14">
        <xdr:sp macro="" textlink="">
          <xdr:nvSpPr>
            <xdr:cNvPr id="44" name="Tekstfelt 43">
              <a:extLst>
                <a:ext uri="{FF2B5EF4-FFF2-40B4-BE49-F238E27FC236}">
                  <a16:creationId xmlns:a16="http://schemas.microsoft.com/office/drawing/2014/main" id="{4764BBCF-22F7-4EC6-B3C4-370ACD510264}"/>
                </a:ext>
              </a:extLst>
            </xdr:cNvPr>
            <xdr:cNvSpPr txBox="1"/>
          </xdr:nvSpPr>
          <xdr:spPr>
            <a:xfrm>
              <a:off x="2794000" y="168910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44" name="Tekstfelt 43">
              <a:extLst>
                <a:ext uri="{FF2B5EF4-FFF2-40B4-BE49-F238E27FC236}">
                  <a16:creationId xmlns:a16="http://schemas.microsoft.com/office/drawing/2014/main" id="{4764BBCF-22F7-4EC6-B3C4-370ACD510264}"/>
                </a:ext>
              </a:extLst>
            </xdr:cNvPr>
            <xdr:cNvSpPr txBox="1"/>
          </xdr:nvSpPr>
          <xdr:spPr>
            <a:xfrm>
              <a:off x="2794000" y="168910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a:t>
              </a:r>
              <a:endParaRPr lang="da-DK" sz="1100"/>
            </a:p>
          </xdr:txBody>
        </xdr:sp>
      </mc:Fallback>
    </mc:AlternateContent>
    <xdr:clientData/>
  </xdr:oneCellAnchor>
  <xdr:oneCellAnchor>
    <xdr:from>
      <xdr:col>5</xdr:col>
      <xdr:colOff>254000</xdr:colOff>
      <xdr:row>90</xdr:row>
      <xdr:rowOff>177800</xdr:rowOff>
    </xdr:from>
    <xdr:ext cx="321370" cy="172227"/>
    <mc:AlternateContent xmlns:mc="http://schemas.openxmlformats.org/markup-compatibility/2006" xmlns:a14="http://schemas.microsoft.com/office/drawing/2010/main">
      <mc:Choice Requires="a14">
        <xdr:sp macro="" textlink="">
          <xdr:nvSpPr>
            <xdr:cNvPr id="45" name="Tekstfelt 44">
              <a:extLst>
                <a:ext uri="{FF2B5EF4-FFF2-40B4-BE49-F238E27FC236}">
                  <a16:creationId xmlns:a16="http://schemas.microsoft.com/office/drawing/2014/main" id="{08641C05-E492-43D6-A47A-AC073C37A1FA}"/>
                </a:ext>
              </a:extLst>
            </xdr:cNvPr>
            <xdr:cNvSpPr txBox="1"/>
          </xdr:nvSpPr>
          <xdr:spPr>
            <a:xfrm>
              <a:off x="2692400" y="1670050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45" name="Tekstfelt 44">
              <a:extLst>
                <a:ext uri="{FF2B5EF4-FFF2-40B4-BE49-F238E27FC236}">
                  <a16:creationId xmlns:a16="http://schemas.microsoft.com/office/drawing/2014/main" id="{08641C05-E492-43D6-A47A-AC073C37A1FA}"/>
                </a:ext>
              </a:extLst>
            </xdr:cNvPr>
            <xdr:cNvSpPr txBox="1"/>
          </xdr:nvSpPr>
          <xdr:spPr>
            <a:xfrm>
              <a:off x="2692400" y="1670050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𝑛_𝐶𝑡𝑟:</a:t>
              </a:r>
              <a:endParaRPr lang="da-DK" sz="1100"/>
            </a:p>
          </xdr:txBody>
        </xdr:sp>
      </mc:Fallback>
    </mc:AlternateContent>
    <xdr:clientData/>
  </xdr:oneCellAnchor>
  <xdr:oneCellAnchor>
    <xdr:from>
      <xdr:col>5</xdr:col>
      <xdr:colOff>133350</xdr:colOff>
      <xdr:row>92</xdr:row>
      <xdr:rowOff>0</xdr:rowOff>
    </xdr:from>
    <xdr:ext cx="446789" cy="172227"/>
    <mc:AlternateContent xmlns:mc="http://schemas.openxmlformats.org/markup-compatibility/2006" xmlns:a14="http://schemas.microsoft.com/office/drawing/2010/main">
      <mc:Choice Requires="a14">
        <xdr:sp macro="" textlink="">
          <xdr:nvSpPr>
            <xdr:cNvPr id="46" name="Tekstfelt 45">
              <a:extLst>
                <a:ext uri="{FF2B5EF4-FFF2-40B4-BE49-F238E27FC236}">
                  <a16:creationId xmlns:a16="http://schemas.microsoft.com/office/drawing/2014/main" id="{40D465D0-13D9-4DC9-8F29-0B42E541210F}"/>
                </a:ext>
              </a:extLst>
            </xdr:cNvPr>
            <xdr:cNvSpPr txBox="1"/>
          </xdr:nvSpPr>
          <xdr:spPr>
            <a:xfrm>
              <a:off x="2571750" y="168910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46" name="Tekstfelt 45">
              <a:extLst>
                <a:ext uri="{FF2B5EF4-FFF2-40B4-BE49-F238E27FC236}">
                  <a16:creationId xmlns:a16="http://schemas.microsoft.com/office/drawing/2014/main" id="{40D465D0-13D9-4DC9-8F29-0B42E541210F}"/>
                </a:ext>
              </a:extLst>
            </xdr:cNvPr>
            <xdr:cNvSpPr txBox="1"/>
          </xdr:nvSpPr>
          <xdr:spPr>
            <a:xfrm>
              <a:off x="2571750" y="168910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𝑛_𝑇𝑟𝑒𝑎𝑡:</a:t>
              </a:r>
              <a:endParaRPr lang="da-DK" sz="1100"/>
            </a:p>
          </xdr:txBody>
        </xdr:sp>
      </mc:Fallback>
    </mc:AlternateContent>
    <xdr:clientData/>
  </xdr:oneCellAnchor>
  <xdr:oneCellAnchor>
    <xdr:from>
      <xdr:col>5</xdr:col>
      <xdr:colOff>269875</xdr:colOff>
      <xdr:row>36</xdr:row>
      <xdr:rowOff>146050</xdr:rowOff>
    </xdr:from>
    <xdr:ext cx="308867"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324DE7EB-60EA-4D47-B94C-743D7C5CD7D5}"/>
                </a:ext>
              </a:extLst>
            </xdr:cNvPr>
            <xdr:cNvSpPr txBox="1"/>
          </xdr:nvSpPr>
          <xdr:spPr>
            <a:xfrm>
              <a:off x="2708275" y="68516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324DE7EB-60EA-4D47-B94C-743D7C5CD7D5}"/>
                </a:ext>
              </a:extLst>
            </xdr:cNvPr>
            <xdr:cNvSpPr txBox="1"/>
          </xdr:nvSpPr>
          <xdr:spPr>
            <a:xfrm>
              <a:off x="2708275" y="68516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𝑆_𝐶𝑡𝑟:</a:t>
              </a:r>
              <a:endParaRPr lang="da-DK" sz="1100"/>
            </a:p>
          </xdr:txBody>
        </xdr:sp>
      </mc:Fallback>
    </mc:AlternateContent>
    <xdr:clientData/>
  </xdr:oneCellAnchor>
  <xdr:oneCellAnchor>
    <xdr:from>
      <xdr:col>5</xdr:col>
      <xdr:colOff>174625</xdr:colOff>
      <xdr:row>40</xdr:row>
      <xdr:rowOff>165100</xdr:rowOff>
    </xdr:from>
    <xdr:ext cx="434286" cy="172227"/>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EF650A03-DAE7-4B06-995B-E4BEAFFFFE60}"/>
                </a:ext>
              </a:extLst>
            </xdr:cNvPr>
            <xdr:cNvSpPr txBox="1"/>
          </xdr:nvSpPr>
          <xdr:spPr>
            <a:xfrm>
              <a:off x="2613025" y="7613650"/>
              <a:ext cx="4342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EF650A03-DAE7-4B06-995B-E4BEAFFFFE60}"/>
                </a:ext>
              </a:extLst>
            </xdr:cNvPr>
            <xdr:cNvSpPr txBox="1"/>
          </xdr:nvSpPr>
          <xdr:spPr>
            <a:xfrm>
              <a:off x="2613025" y="7613650"/>
              <a:ext cx="4342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𝑆_𝑇𝑟𝑒𝑎𝑡:</a:t>
              </a:r>
              <a:endParaRPr lang="da-DK" sz="1100"/>
            </a:p>
          </xdr:txBody>
        </xdr:sp>
      </mc:Fallback>
    </mc:AlternateContent>
    <xdr:clientData/>
  </xdr:oneCellAnchor>
  <xdr:twoCellAnchor>
    <xdr:from>
      <xdr:col>0</xdr:col>
      <xdr:colOff>711201</xdr:colOff>
      <xdr:row>19</xdr:row>
      <xdr:rowOff>107950</xdr:rowOff>
    </xdr:from>
    <xdr:to>
      <xdr:col>0</xdr:col>
      <xdr:colOff>1930401</xdr:colOff>
      <xdr:row>30</xdr:row>
      <xdr:rowOff>8771</xdr:rowOff>
    </xdr:to>
    <xdr:pic>
      <xdr:nvPicPr>
        <xdr:cNvPr id="5" name="Billede 4">
          <a:extLst>
            <a:ext uri="{FF2B5EF4-FFF2-40B4-BE49-F238E27FC236}">
              <a16:creationId xmlns:a16="http://schemas.microsoft.com/office/drawing/2014/main" id="{65D905A6-E708-475A-8CFB-2F9186F00C6C}"/>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711201" y="3651250"/>
          <a:ext cx="1219200" cy="1926471"/>
        </a:xfrm>
        <a:prstGeom prst="rect">
          <a:avLst/>
        </a:prstGeom>
      </xdr:spPr>
    </xdr:pic>
    <xdr:clientData/>
  </xdr:twoCellAnchor>
  <xdr:twoCellAnchor>
    <xdr:from>
      <xdr:col>0</xdr:col>
      <xdr:colOff>0</xdr:colOff>
      <xdr:row>42</xdr:row>
      <xdr:rowOff>120651</xdr:rowOff>
    </xdr:from>
    <xdr:to>
      <xdr:col>0</xdr:col>
      <xdr:colOff>2999874</xdr:colOff>
      <xdr:row>51</xdr:row>
      <xdr:rowOff>158751</xdr:rowOff>
    </xdr:to>
    <xdr:pic>
      <xdr:nvPicPr>
        <xdr:cNvPr id="6" name="Billede 5">
          <a:extLst>
            <a:ext uri="{FF2B5EF4-FFF2-40B4-BE49-F238E27FC236}">
              <a16:creationId xmlns:a16="http://schemas.microsoft.com/office/drawing/2014/main" id="{557F0DF7-FA02-465F-9A22-C2E91B2F114F}"/>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0" y="7937501"/>
          <a:ext cx="2999874" cy="1778000"/>
        </a:xfrm>
        <a:prstGeom prst="rect">
          <a:avLst/>
        </a:prstGeom>
      </xdr:spPr>
    </xdr:pic>
    <xdr:clientData/>
  </xdr:twoCellAnchor>
  <xdr:twoCellAnchor>
    <xdr:from>
      <xdr:col>0</xdr:col>
      <xdr:colOff>450850</xdr:colOff>
      <xdr:row>36</xdr:row>
      <xdr:rowOff>95250</xdr:rowOff>
    </xdr:from>
    <xdr:to>
      <xdr:col>0</xdr:col>
      <xdr:colOff>2743200</xdr:colOff>
      <xdr:row>40</xdr:row>
      <xdr:rowOff>113372</xdr:rowOff>
    </xdr:to>
    <xdr:pic>
      <xdr:nvPicPr>
        <xdr:cNvPr id="47" name="Billede 46">
          <a:extLst>
            <a:ext uri="{FF2B5EF4-FFF2-40B4-BE49-F238E27FC236}">
              <a16:creationId xmlns:a16="http://schemas.microsoft.com/office/drawing/2014/main" id="{4CDFF8D0-D90E-4430-8ECB-E00369CF0FCA}"/>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450850" y="6800850"/>
          <a:ext cx="2292350" cy="761072"/>
        </a:xfrm>
        <a:prstGeom prst="rect">
          <a:avLst/>
        </a:prstGeom>
      </xdr:spPr>
    </xdr:pic>
    <xdr:clientData/>
  </xdr:twoCellAnchor>
  <xdr:oneCellAnchor>
    <xdr:from>
      <xdr:col>15</xdr:col>
      <xdr:colOff>301625</xdr:colOff>
      <xdr:row>40</xdr:row>
      <xdr:rowOff>22225</xdr:rowOff>
    </xdr:from>
    <xdr:ext cx="528029" cy="17799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7739D45D-4E62-4774-8456-A3BB701B47E2}"/>
                </a:ext>
              </a:extLst>
            </xdr:cNvPr>
            <xdr:cNvSpPr txBox="1"/>
          </xdr:nvSpPr>
          <xdr:spPr>
            <a:xfrm>
              <a:off x="9051925" y="766127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7" name="Tekstfelt 6">
              <a:extLst>
                <a:ext uri="{FF2B5EF4-FFF2-40B4-BE49-F238E27FC236}">
                  <a16:creationId xmlns:a16="http://schemas.microsoft.com/office/drawing/2014/main" id="{7739D45D-4E62-4774-8456-A3BB701B47E2}"/>
                </a:ext>
              </a:extLst>
            </xdr:cNvPr>
            <xdr:cNvSpPr txBox="1"/>
          </xdr:nvSpPr>
          <xdr:spPr>
            <a:xfrm>
              <a:off x="9051925" y="766127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𝜎_1^2=𝜎_2^2</a:t>
              </a:r>
              <a:endParaRPr lang="da-DK" sz="1100"/>
            </a:p>
          </xdr:txBody>
        </xdr:sp>
      </mc:Fallback>
    </mc:AlternateContent>
    <xdr:clientData/>
  </xdr:oneCellAnchor>
  <xdr:oneCellAnchor>
    <xdr:from>
      <xdr:col>15</xdr:col>
      <xdr:colOff>371475</xdr:colOff>
      <xdr:row>46</xdr:row>
      <xdr:rowOff>3175</xdr:rowOff>
    </xdr:from>
    <xdr:ext cx="522900" cy="184474"/>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A4181C83-D72E-4B8A-9CF3-19C549D06E67}"/>
                </a:ext>
              </a:extLst>
            </xdr:cNvPr>
            <xdr:cNvSpPr txBox="1"/>
          </xdr:nvSpPr>
          <xdr:spPr>
            <a:xfrm>
              <a:off x="9121775" y="875982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Cambria Math" panose="02040503050406030204" pitchFamily="18" charset="0"/>
                        <a:cs typeface="+mn-cs"/>
                      </a:rPr>
                      <m:t>≠</m:t>
                    </m:r>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2</m:t>
                        </m:r>
                      </m:sub>
                      <m:sup>
                        <m:r>
                          <a:rPr lang="da-DK" sz="1100" b="0" i="1">
                            <a:solidFill>
                              <a:schemeClr val="tx1"/>
                            </a:solidFill>
                            <a:effectLst/>
                            <a:latin typeface="Cambria Math" panose="02040503050406030204" pitchFamily="18" charset="0"/>
                            <a:ea typeface="+mn-ea"/>
                            <a:cs typeface="+mn-cs"/>
                          </a:rPr>
                          <m:t>2</m:t>
                        </m:r>
                      </m:sup>
                    </m:sSubSup>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A4181C83-D72E-4B8A-9CF3-19C549D06E67}"/>
                </a:ext>
              </a:extLst>
            </xdr:cNvPr>
            <xdr:cNvSpPr txBox="1"/>
          </xdr:nvSpPr>
          <xdr:spPr>
            <a:xfrm>
              <a:off x="9121775" y="875982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𝜎_1^2</a:t>
              </a:r>
              <a:r>
                <a:rPr lang="da-DK" sz="1100" b="0" i="0">
                  <a:solidFill>
                    <a:schemeClr val="tx1"/>
                  </a:solidFill>
                  <a:effectLst/>
                  <a:latin typeface="Cambria Math" panose="02040503050406030204" pitchFamily="18" charset="0"/>
                  <a:ea typeface="Cambria Math" panose="02040503050406030204" pitchFamily="18" charset="0"/>
                  <a:cs typeface="+mn-cs"/>
                </a:rPr>
                <a:t>≠</a:t>
              </a:r>
              <a:r>
                <a:rPr lang="da-DK" sz="1100" b="0" i="0">
                  <a:solidFill>
                    <a:schemeClr val="tx1"/>
                  </a:solidFill>
                  <a:effectLst/>
                  <a:latin typeface="+mn-lt"/>
                  <a:ea typeface="+mn-ea"/>
                  <a:cs typeface="+mn-cs"/>
                </a:rPr>
                <a:t>𝜎_2^2</a:t>
              </a:r>
              <a:endParaRPr lang="da-DK">
                <a:effectLst/>
              </a:endParaRPr>
            </a:p>
          </xdr:txBody>
        </xdr:sp>
      </mc:Fallback>
    </mc:AlternateContent>
    <xdr:clientData/>
  </xdr:oneCellAnchor>
  <xdr:oneCellAnchor>
    <xdr:from>
      <xdr:col>21</xdr:col>
      <xdr:colOff>60325</xdr:colOff>
      <xdr:row>47</xdr:row>
      <xdr:rowOff>28575</xdr:rowOff>
    </xdr:from>
    <xdr:ext cx="845295" cy="705706"/>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905168A4-E908-4329-AEA8-DEEC460B1769}"/>
                </a:ext>
              </a:extLst>
            </xdr:cNvPr>
            <xdr:cNvSpPr txBox="1"/>
          </xdr:nvSpPr>
          <xdr:spPr>
            <a:xfrm>
              <a:off x="12468225" y="89693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num>
                      <m:den>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1</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2</m:t>
                                    </m:r>
                                  </m:sub>
                                </m:sSub>
                              </m:den>
                            </m:f>
                          </m:e>
                        </m:rad>
                      </m:den>
                    </m:f>
                  </m:oMath>
                </m:oMathPara>
              </a14:m>
              <a:endParaRPr lang="da-DK" sz="1100"/>
            </a:p>
          </xdr:txBody>
        </xdr:sp>
      </mc:Choice>
      <mc:Fallback xmlns="">
        <xdr:sp macro="" textlink="">
          <xdr:nvSpPr>
            <xdr:cNvPr id="9" name="Tekstfelt 8">
              <a:extLst>
                <a:ext uri="{FF2B5EF4-FFF2-40B4-BE49-F238E27FC236}">
                  <a16:creationId xmlns:a16="http://schemas.microsoft.com/office/drawing/2014/main" id="{905168A4-E908-4329-AEA8-DEEC460B1769}"/>
                </a:ext>
              </a:extLst>
            </xdr:cNvPr>
            <xdr:cNvSpPr txBox="1"/>
          </xdr:nvSpPr>
          <xdr:spPr>
            <a:xfrm>
              <a:off x="12468225" y="89693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𝑡=(𝑋 ̅_1−𝑋 ̅_2)/√((𝑆_1^2)/𝑛_1 +(𝑆_2^2)/𝑛_2 )</a:t>
              </a:r>
              <a:endParaRPr lang="da-DK" sz="1100"/>
            </a:p>
          </xdr:txBody>
        </xdr:sp>
      </mc:Fallback>
    </mc:AlternateContent>
    <xdr:clientData/>
  </xdr:oneCellAnchor>
  <xdr:oneCellAnchor>
    <xdr:from>
      <xdr:col>8</xdr:col>
      <xdr:colOff>406400</xdr:colOff>
      <xdr:row>52</xdr:row>
      <xdr:rowOff>187325</xdr:rowOff>
    </xdr:from>
    <xdr:ext cx="2273891" cy="550022"/>
    <mc:AlternateContent xmlns:mc="http://schemas.openxmlformats.org/markup-compatibility/2006" xmlns:a14="http://schemas.microsoft.com/office/drawing/2010/main">
      <mc:Choice Requires="a14">
        <xdr:sp macro="" textlink="">
          <xdr:nvSpPr>
            <xdr:cNvPr id="48" name="Tekstfelt 47">
              <a:extLst>
                <a:ext uri="{FF2B5EF4-FFF2-40B4-BE49-F238E27FC236}">
                  <a16:creationId xmlns:a16="http://schemas.microsoft.com/office/drawing/2014/main" id="{2FE6EFBE-67C2-4E9F-9880-E06445CB42CB}"/>
                </a:ext>
              </a:extLst>
            </xdr:cNvPr>
            <xdr:cNvSpPr txBox="1"/>
          </xdr:nvSpPr>
          <xdr:spPr>
            <a:xfrm>
              <a:off x="4892675" y="9779000"/>
              <a:ext cx="2273891"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r>
                              <a:rPr lang="da-DK" sz="1100" b="0" i="1">
                                <a:latin typeface="Cambria Math" panose="02040503050406030204" pitchFamily="18" charset="0"/>
                              </a:rPr>
                              <m:t>)</m:t>
                            </m:r>
                          </m:e>
                        </m:rad>
                      </m:den>
                    </m:f>
                  </m:oMath>
                </m:oMathPara>
              </a14:m>
              <a:endParaRPr lang="da-DK" sz="1100"/>
            </a:p>
          </xdr:txBody>
        </xdr:sp>
      </mc:Choice>
      <mc:Fallback xmlns="">
        <xdr:sp macro="" textlink="">
          <xdr:nvSpPr>
            <xdr:cNvPr id="48" name="Tekstfelt 47">
              <a:extLst>
                <a:ext uri="{FF2B5EF4-FFF2-40B4-BE49-F238E27FC236}">
                  <a16:creationId xmlns:a16="http://schemas.microsoft.com/office/drawing/2014/main" id="{2FE6EFBE-67C2-4E9F-9880-E06445CB42CB}"/>
                </a:ext>
              </a:extLst>
            </xdr:cNvPr>
            <xdr:cNvSpPr txBox="1"/>
          </xdr:nvSpPr>
          <xdr:spPr>
            <a:xfrm>
              <a:off x="4892675" y="9779000"/>
              <a:ext cx="2273891"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(𝑋 ̅_𝐶𝑡𝑟−𝑋 ̅_𝑇𝑟𝑒𝑎𝑡 )−(𝜇_𝐶𝑡𝑟−𝜇_𝑇𝑟𝑒𝑎𝑡))/√(</a:t>
              </a:r>
              <a:r>
                <a:rPr lang="da-DK" sz="1100" b="0" i="0">
                  <a:latin typeface="Cambria Math" panose="02040503050406030204" pitchFamily="18" charset="0"/>
                </a:rPr>
                <a:t>𝑆_𝑝^2·(1/𝑛_𝐶𝑡𝑟 +1/𝑛_𝑇𝑟𝑒𝑎𝑡 ))</a:t>
              </a:r>
              <a:endParaRPr lang="da-DK" sz="1100"/>
            </a:p>
          </xdr:txBody>
        </xdr:sp>
      </mc:Fallback>
    </mc:AlternateContent>
    <xdr:clientData/>
  </xdr:oneCellAnchor>
  <xdr:oneCellAnchor>
    <xdr:from>
      <xdr:col>8</xdr:col>
      <xdr:colOff>228600</xdr:colOff>
      <xdr:row>43</xdr:row>
      <xdr:rowOff>95250</xdr:rowOff>
    </xdr:from>
    <xdr:ext cx="2697790" cy="371640"/>
    <mc:AlternateContent xmlns:mc="http://schemas.openxmlformats.org/markup-compatibility/2006" xmlns:a14="http://schemas.microsoft.com/office/drawing/2010/main">
      <mc:Choice Requires="a14">
        <xdr:sp macro="" textlink="">
          <xdr:nvSpPr>
            <xdr:cNvPr id="49" name="Tekstfelt 48">
              <a:extLst>
                <a:ext uri="{FF2B5EF4-FFF2-40B4-BE49-F238E27FC236}">
                  <a16:creationId xmlns:a16="http://schemas.microsoft.com/office/drawing/2014/main" id="{1BB723A7-79DD-4793-A6E7-48C082713723}"/>
                </a:ext>
              </a:extLst>
            </xdr:cNvPr>
            <xdr:cNvSpPr txBox="1"/>
          </xdr:nvSpPr>
          <xdr:spPr>
            <a:xfrm>
              <a:off x="4714875" y="7991475"/>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r>
                          <a:rPr lang="da-DK" sz="1100" b="0" i="1">
                            <a:latin typeface="Cambria Math" panose="02040503050406030204" pitchFamily="18" charset="0"/>
                          </a:rPr>
                          <m:t>+</m:t>
                        </m:r>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−2</m:t>
                        </m:r>
                      </m:den>
                    </m:f>
                  </m:oMath>
                </m:oMathPara>
              </a14:m>
              <a:endParaRPr lang="da-DK" sz="1100"/>
            </a:p>
          </xdr:txBody>
        </xdr:sp>
      </mc:Choice>
      <mc:Fallback xmlns="">
        <xdr:sp macro="" textlink="">
          <xdr:nvSpPr>
            <xdr:cNvPr id="49" name="Tekstfelt 48">
              <a:extLst>
                <a:ext uri="{FF2B5EF4-FFF2-40B4-BE49-F238E27FC236}">
                  <a16:creationId xmlns:a16="http://schemas.microsoft.com/office/drawing/2014/main" id="{1BB723A7-79DD-4793-A6E7-48C082713723}"/>
                </a:ext>
              </a:extLst>
            </xdr:cNvPr>
            <xdr:cNvSpPr txBox="1"/>
          </xdr:nvSpPr>
          <xdr:spPr>
            <a:xfrm>
              <a:off x="4714875" y="7991475"/>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𝑆_𝑝^2=((𝑛_𝐶𝑡𝑟−1)·𝑆_𝐶𝑡𝑟^2+(𝑛_𝑇𝑟𝑒𝑎𝑡−1)·𝑆_𝑇𝑟𝑒𝑎𝑡^2)/(𝑛_𝐶𝑡𝑟+𝑛_𝑇𝑟𝑒𝑎𝑡−2)</a:t>
              </a:r>
              <a:endParaRPr lang="da-DK" sz="1100"/>
            </a:p>
          </xdr:txBody>
        </xdr:sp>
      </mc:Fallback>
    </mc:AlternateContent>
    <xdr:clientData/>
  </xdr:oneCellAnchor>
  <xdr:oneCellAnchor>
    <xdr:from>
      <xdr:col>8</xdr:col>
      <xdr:colOff>438150</xdr:colOff>
      <xdr:row>81</xdr:row>
      <xdr:rowOff>9525</xdr:rowOff>
    </xdr:from>
    <xdr:ext cx="1183529" cy="550022"/>
    <mc:AlternateContent xmlns:mc="http://schemas.openxmlformats.org/markup-compatibility/2006" xmlns:a14="http://schemas.microsoft.com/office/drawing/2010/main">
      <mc:Choice Requires="a14">
        <xdr:sp macro="" textlink="">
          <xdr:nvSpPr>
            <xdr:cNvPr id="50" name="Tekstfelt 49">
              <a:extLst>
                <a:ext uri="{FF2B5EF4-FFF2-40B4-BE49-F238E27FC236}">
                  <a16:creationId xmlns:a16="http://schemas.microsoft.com/office/drawing/2014/main" id="{D46F18DD-7354-443A-A73D-0E9AB5CAFCE8}"/>
                </a:ext>
              </a:extLst>
            </xdr:cNvPr>
            <xdr:cNvSpPr txBox="1"/>
          </xdr:nvSpPr>
          <xdr:spPr>
            <a:xfrm>
              <a:off x="4924425" y="1508760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e>
                        </m:rad>
                      </m:den>
                    </m:f>
                  </m:oMath>
                </m:oMathPara>
              </a14:m>
              <a:endParaRPr lang="da-DK" sz="1100"/>
            </a:p>
          </xdr:txBody>
        </xdr:sp>
      </mc:Choice>
      <mc:Fallback xmlns="">
        <xdr:sp macro="" textlink="">
          <xdr:nvSpPr>
            <xdr:cNvPr id="50" name="Tekstfelt 49">
              <a:extLst>
                <a:ext uri="{FF2B5EF4-FFF2-40B4-BE49-F238E27FC236}">
                  <a16:creationId xmlns:a16="http://schemas.microsoft.com/office/drawing/2014/main" id="{D46F18DD-7354-443A-A73D-0E9AB5CAFCE8}"/>
                </a:ext>
              </a:extLst>
            </xdr:cNvPr>
            <xdr:cNvSpPr txBox="1"/>
          </xdr:nvSpPr>
          <xdr:spPr>
            <a:xfrm>
              <a:off x="4924425" y="1508760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a:t>
              </a:r>
              <a:r>
                <a:rPr lang="da-DK" sz="1100" b="0" i="0">
                  <a:solidFill>
                    <a:schemeClr val="tx1"/>
                  </a:solidFill>
                  <a:effectLst/>
                  <a:latin typeface="Cambria Math" panose="02040503050406030204" pitchFamily="18" charset="0"/>
                  <a:ea typeface="+mn-ea"/>
                  <a:cs typeface="+mn-cs"/>
                </a:rPr>
                <a:t>(𝑋 ̅_𝐶𝑡𝑟−𝑋 ̅_𝑇𝑟𝑒𝑎𝑡 ))/√(</a:t>
              </a:r>
              <a:r>
                <a:rPr lang="da-DK" sz="1100" b="0" i="0">
                  <a:latin typeface="Cambria Math" panose="02040503050406030204" pitchFamily="18" charset="0"/>
                </a:rPr>
                <a:t>𝑆_𝑝^2 )</a:t>
              </a:r>
              <a:endParaRPr lang="da-DK" sz="1100"/>
            </a:p>
          </xdr:txBody>
        </xdr:sp>
      </mc:Fallback>
    </mc:AlternateContent>
    <xdr:clientData/>
  </xdr:oneCellAnchor>
  <xdr:oneCellAnchor>
    <xdr:from>
      <xdr:col>7</xdr:col>
      <xdr:colOff>161925</xdr:colOff>
      <xdr:row>97</xdr:row>
      <xdr:rowOff>161925</xdr:rowOff>
    </xdr:from>
    <xdr:ext cx="3820533" cy="50013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C2967AA4-B989-4CC2-AAF9-1954B7AF63AA}"/>
                </a:ext>
              </a:extLst>
            </xdr:cNvPr>
            <xdr:cNvSpPr txBox="1"/>
          </xdr:nvSpPr>
          <xdr:spPr>
            <a:xfrm>
              <a:off x="4038600" y="1819275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rad>
                      <m:radPr>
                        <m:degHide m:val="on"/>
                        <m:ctrlPr>
                          <a:rPr lang="da-DK" sz="1100" b="0" i="1">
                            <a:latin typeface="Cambria Math" panose="02040503050406030204" pitchFamily="18" charset="0"/>
                            <a:ea typeface="Cambria Math" panose="02040503050406030204" pitchFamily="18" charset="0"/>
                          </a:rPr>
                        </m:ctrlPr>
                      </m:radPr>
                      <m:deg/>
                      <m:e>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r>
                          <a:rPr lang="da-DK" sz="1100" b="0" i="1">
                            <a:solidFill>
                              <a:schemeClr val="tx1"/>
                            </a:solidFill>
                            <a:effectLst/>
                            <a:latin typeface="Cambria Math" panose="02040503050406030204" pitchFamily="18" charset="0"/>
                            <a:ea typeface="+mn-ea"/>
                            <a:cs typeface="+mn-cs"/>
                          </a:rPr>
                          <m:t>)</m:t>
                        </m:r>
                      </m:e>
                    </m:rad>
                  </m:oMath>
                </m:oMathPara>
              </a14:m>
              <a:endParaRPr lang="da-DK" sz="1100"/>
            </a:p>
          </xdr:txBody>
        </xdr:sp>
      </mc:Choice>
      <mc:Fallback xmlns="">
        <xdr:sp macro="" textlink="">
          <xdr:nvSpPr>
            <xdr:cNvPr id="51" name="Tekstfelt 50">
              <a:extLst>
                <a:ext uri="{FF2B5EF4-FFF2-40B4-BE49-F238E27FC236}">
                  <a16:creationId xmlns:a16="http://schemas.microsoft.com/office/drawing/2014/main" id="{C2967AA4-B989-4CC2-AAF9-1954B7AF63AA}"/>
                </a:ext>
              </a:extLst>
            </xdr:cNvPr>
            <xdr:cNvSpPr txBox="1"/>
          </xdr:nvSpPr>
          <xdr:spPr>
            <a:xfrm>
              <a:off x="4038600" y="1819275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a:t>
              </a:r>
              <a:r>
                <a:rPr lang="da-DK" sz="1100" b="0" i="0">
                  <a:solidFill>
                    <a:schemeClr val="tx1"/>
                  </a:solidFill>
                  <a:effectLst/>
                  <a:latin typeface="Cambria Math" panose="02040503050406030204" pitchFamily="18" charset="0"/>
                  <a:ea typeface="+mn-ea"/>
                  <a:cs typeface="+mn-cs"/>
                </a:rPr>
                <a:t>(𝑋 ̅_𝐶𝑡𝑟−𝑋 ̅_𝑇𝑟𝑒𝑎𝑡 )</a:t>
              </a:r>
              <a:r>
                <a:rPr lang="da-DK" sz="1100" b="0" i="0">
                  <a:latin typeface="Cambria Math" panose="02040503050406030204" pitchFamily="18" charset="0"/>
                  <a:ea typeface="Cambria Math" panose="02040503050406030204" pitchFamily="18" charset="0"/>
                </a:rPr>
                <a:t>±𝑡_(.05(𝑡𝑤𝑜−𝑡𝑎𝑖𝑙𝑒𝑑))·√(</a:t>
              </a:r>
              <a:r>
                <a:rPr lang="da-DK" sz="1100" b="0" i="0">
                  <a:solidFill>
                    <a:schemeClr val="tx1"/>
                  </a:solidFill>
                  <a:effectLst/>
                  <a:latin typeface="Cambria Math" panose="02040503050406030204" pitchFamily="18" charset="0"/>
                  <a:ea typeface="+mn-ea"/>
                  <a:cs typeface="+mn-cs"/>
                </a:rPr>
                <a:t>𝑆_𝑝^2·(1/𝑛_𝐶𝑡𝑟 +1/𝑛_𝑇𝑟𝑒𝑎𝑡 )</a:t>
              </a:r>
              <a:r>
                <a:rPr lang="da-DK" sz="1100" b="0" i="0">
                  <a:solidFill>
                    <a:schemeClr val="tx1"/>
                  </a:solidFill>
                  <a:effectLst/>
                  <a:latin typeface="Cambria Math" panose="02040503050406030204" pitchFamily="18" charset="0"/>
                  <a:ea typeface="Cambria Math" panose="02040503050406030204" pitchFamily="18" charset="0"/>
                  <a:cs typeface="+mn-cs"/>
                </a:rPr>
                <a:t>)</a:t>
              </a:r>
              <a:endParaRPr lang="da-DK" sz="1100"/>
            </a:p>
          </xdr:txBody>
        </xdr:sp>
      </mc:Fallback>
    </mc:AlternateContent>
    <xdr:clientData/>
  </xdr:oneCellAnchor>
</xdr:wsDr>
</file>

<file path=xl/drawings/drawing25.xml><?xml version="1.0" encoding="utf-8"?>
<xdr:wsDr xmlns:xdr="http://schemas.openxmlformats.org/drawingml/2006/spreadsheetDrawing" xmlns:a="http://schemas.openxmlformats.org/drawingml/2006/main">
  <xdr:oneCellAnchor>
    <xdr:from>
      <xdr:col>14</xdr:col>
      <xdr:colOff>238125</xdr:colOff>
      <xdr:row>30</xdr:row>
      <xdr:rowOff>177800</xdr:rowOff>
    </xdr:from>
    <xdr:ext cx="2088777" cy="183320"/>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8BFA4AC9-8845-48F5-9BD8-67A5E01EF000}"/>
                </a:ext>
              </a:extLst>
            </xdr:cNvPr>
            <xdr:cNvSpPr txBox="1"/>
          </xdr:nvSpPr>
          <xdr:spPr>
            <a:xfrm>
              <a:off x="6943725" y="2476500"/>
              <a:ext cx="208877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r>
                          <a:rPr lang="da-DK" sz="1100" b="0" i="1">
                            <a:latin typeface="Cambria Math" panose="02040503050406030204" pitchFamily="18" charset="0"/>
                          </a:rPr>
                          <m:t>𝜋</m:t>
                        </m:r>
                      </m:e>
                      <m:sub>
                        <m:r>
                          <a:rPr lang="da-DK" sz="1100" b="0" i="1">
                            <a:latin typeface="Cambria Math" panose="02040503050406030204" pitchFamily="18" charset="0"/>
                          </a:rPr>
                          <m:t>𝑑𝑟𝑒𝑛𝑔𝑒</m:t>
                        </m:r>
                        <m:r>
                          <a:rPr lang="da-DK" sz="1100" b="0" i="1">
                            <a:latin typeface="Cambria Math" panose="02040503050406030204" pitchFamily="18" charset="0"/>
                          </a:rPr>
                          <m:t>.</m:t>
                        </m:r>
                        <m:r>
                          <a:rPr lang="da-DK" sz="1100" b="0" i="1">
                            <a:latin typeface="Cambria Math" panose="02040503050406030204" pitchFamily="18" charset="0"/>
                          </a:rPr>
                          <m:t>𝑣𝑒𝑛𝑠𝑡𝑟𝑒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𝑝𝑖𝑔𝑒𝑟</m:t>
                        </m:r>
                        <m:r>
                          <a:rPr lang="da-DK" sz="1100" b="0" i="1">
                            <a:latin typeface="Cambria Math" panose="02040503050406030204" pitchFamily="18" charset="0"/>
                          </a:rPr>
                          <m:t>.</m:t>
                        </m:r>
                        <m:r>
                          <a:rPr lang="da-DK" sz="1100" b="0" i="1">
                            <a:latin typeface="Cambria Math" panose="02040503050406030204" pitchFamily="18" charset="0"/>
                          </a:rPr>
                          <m:t>𝑣𝑒𝑛𝑠𝑡𝑟𝑒</m:t>
                        </m:r>
                      </m:sub>
                    </m:sSub>
                  </m:oMath>
                </m:oMathPara>
              </a14:m>
              <a:endParaRPr lang="da-DK" sz="1100"/>
            </a:p>
          </xdr:txBody>
        </xdr:sp>
      </mc:Choice>
      <mc:Fallback xmlns="">
        <xdr:sp macro="" textlink="">
          <xdr:nvSpPr>
            <xdr:cNvPr id="2" name="Tekstfelt 1">
              <a:extLst>
                <a:ext uri="{FF2B5EF4-FFF2-40B4-BE49-F238E27FC236}">
                  <a16:creationId xmlns:a16="http://schemas.microsoft.com/office/drawing/2014/main" id="{8BFA4AC9-8845-48F5-9BD8-67A5E01EF000}"/>
                </a:ext>
              </a:extLst>
            </xdr:cNvPr>
            <xdr:cNvSpPr txBox="1"/>
          </xdr:nvSpPr>
          <xdr:spPr>
            <a:xfrm>
              <a:off x="6943725" y="2476500"/>
              <a:ext cx="208877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〖𝐻_0:𝜋〗_(𝑑𝑟𝑒𝑛𝑔𝑒.𝑣𝑒𝑛𝑠𝑡𝑟𝑒)=𝜋_(𝑝𝑖𝑔𝑒𝑟.𝑣𝑒𝑛𝑠𝑡𝑟𝑒)</a:t>
              </a:r>
              <a:endParaRPr lang="da-DK" sz="1100"/>
            </a:p>
          </xdr:txBody>
        </xdr:sp>
      </mc:Fallback>
    </mc:AlternateContent>
    <xdr:clientData/>
  </xdr:oneCellAnchor>
  <xdr:oneCellAnchor>
    <xdr:from>
      <xdr:col>14</xdr:col>
      <xdr:colOff>225425</xdr:colOff>
      <xdr:row>34</xdr:row>
      <xdr:rowOff>171450</xdr:rowOff>
    </xdr:from>
    <xdr:ext cx="2085507" cy="183320"/>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41059FD2-01D8-4545-86F2-6E3BEF85AF6C}"/>
                </a:ext>
              </a:extLst>
            </xdr:cNvPr>
            <xdr:cNvSpPr txBox="1"/>
          </xdr:nvSpPr>
          <xdr:spPr>
            <a:xfrm>
              <a:off x="6931025" y="3232150"/>
              <a:ext cx="208550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1</m:t>
                            </m:r>
                          </m:sub>
                        </m:sSub>
                        <m:r>
                          <a:rPr lang="da-DK" sz="1100" b="0" i="1">
                            <a:latin typeface="Cambria Math" panose="02040503050406030204" pitchFamily="18" charset="0"/>
                          </a:rPr>
                          <m:t>:</m:t>
                        </m:r>
                        <m:r>
                          <a:rPr lang="da-DK" sz="1100" b="0" i="1">
                            <a:latin typeface="Cambria Math" panose="02040503050406030204" pitchFamily="18" charset="0"/>
                          </a:rPr>
                          <m:t>𝜋</m:t>
                        </m:r>
                      </m:e>
                      <m:sub>
                        <m:r>
                          <a:rPr lang="da-DK" sz="1100" b="0" i="1">
                            <a:latin typeface="Cambria Math" panose="02040503050406030204" pitchFamily="18" charset="0"/>
                          </a:rPr>
                          <m:t>𝑑𝑟𝑒𝑛𝑔𝑒</m:t>
                        </m:r>
                        <m:r>
                          <a:rPr lang="da-DK" sz="1100" b="0" i="1">
                            <a:latin typeface="Cambria Math" panose="02040503050406030204" pitchFamily="18" charset="0"/>
                          </a:rPr>
                          <m:t>.</m:t>
                        </m:r>
                        <m:r>
                          <a:rPr lang="da-DK" sz="1100" b="0" i="1">
                            <a:latin typeface="Cambria Math" panose="02040503050406030204" pitchFamily="18" charset="0"/>
                          </a:rPr>
                          <m:t>𝑣𝑒𝑛𝑠𝑡𝑟𝑒</m:t>
                        </m:r>
                      </m:sub>
                    </m:sSub>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𝜋</m:t>
                        </m:r>
                      </m:e>
                      <m:sub>
                        <m:r>
                          <a:rPr lang="da-DK" sz="1100" b="0" i="1">
                            <a:latin typeface="Cambria Math" panose="02040503050406030204" pitchFamily="18" charset="0"/>
                            <a:ea typeface="Cambria Math" panose="02040503050406030204" pitchFamily="18" charset="0"/>
                          </a:rPr>
                          <m:t>𝑝𝑖𝑔𝑒𝑟</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𝑣𝑒𝑛𝑠𝑡𝑟𝑒</m:t>
                        </m:r>
                      </m:sub>
                    </m:sSub>
                  </m:oMath>
                </m:oMathPara>
              </a14:m>
              <a:endParaRPr lang="da-DK" sz="1100"/>
            </a:p>
          </xdr:txBody>
        </xdr:sp>
      </mc:Choice>
      <mc:Fallback xmlns="">
        <xdr:sp macro="" textlink="">
          <xdr:nvSpPr>
            <xdr:cNvPr id="3" name="Tekstfelt 2">
              <a:extLst>
                <a:ext uri="{FF2B5EF4-FFF2-40B4-BE49-F238E27FC236}">
                  <a16:creationId xmlns:a16="http://schemas.microsoft.com/office/drawing/2014/main" id="{41059FD2-01D8-4545-86F2-6E3BEF85AF6C}"/>
                </a:ext>
              </a:extLst>
            </xdr:cNvPr>
            <xdr:cNvSpPr txBox="1"/>
          </xdr:nvSpPr>
          <xdr:spPr>
            <a:xfrm>
              <a:off x="6931025" y="3232150"/>
              <a:ext cx="208550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〖𝐻_1:𝜋〗_(𝑑𝑟𝑒𝑛𝑔𝑒.𝑣𝑒𝑛𝑠𝑡𝑟𝑒)</a:t>
              </a:r>
              <a:r>
                <a:rPr lang="da-DK" sz="1100" b="0" i="0">
                  <a:latin typeface="Cambria Math" panose="02040503050406030204" pitchFamily="18" charset="0"/>
                  <a:ea typeface="Cambria Math" panose="02040503050406030204" pitchFamily="18" charset="0"/>
                </a:rPr>
                <a:t>≠𝜋_(𝑝𝑖𝑔𝑒𝑟.𝑣𝑒𝑛𝑠𝑡𝑟𝑒)</a:t>
              </a:r>
              <a:endParaRPr lang="da-DK" sz="1100"/>
            </a:p>
          </xdr:txBody>
        </xdr:sp>
      </mc:Fallback>
    </mc:AlternateContent>
    <xdr:clientData/>
  </xdr:oneCellAnchor>
  <xdr:oneCellAnchor>
    <xdr:from>
      <xdr:col>5</xdr:col>
      <xdr:colOff>568325</xdr:colOff>
      <xdr:row>3</xdr:row>
      <xdr:rowOff>184150</xdr:rowOff>
    </xdr:from>
    <xdr:ext cx="882293" cy="339708"/>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0287738A-D28A-44E6-AA68-1FFA458855D8}"/>
                </a:ext>
              </a:extLst>
            </xdr:cNvPr>
            <xdr:cNvSpPr txBox="1"/>
          </xdr:nvSpPr>
          <xdr:spPr>
            <a:xfrm>
              <a:off x="3006725" y="736600"/>
              <a:ext cx="882293" cy="3397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𝑧</m:t>
                        </m:r>
                      </m:e>
                      <m:sup>
                        <m:r>
                          <a:rPr lang="da-DK" sz="1100" b="0" i="1">
                            <a:latin typeface="Cambria Math" panose="02040503050406030204" pitchFamily="18" charset="0"/>
                          </a:rPr>
                          <m:t>2</m:t>
                        </m:r>
                      </m:sup>
                    </m:sSup>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𝜇</m:t>
                                </m:r>
                              </m:e>
                            </m:d>
                          </m:e>
                          <m:sup>
                            <m:r>
                              <a:rPr lang="da-DK" sz="1100" b="0" i="1">
                                <a:latin typeface="Cambria Math" panose="02040503050406030204" pitchFamily="18" charset="0"/>
                              </a:rPr>
                              <m:t>2</m:t>
                            </m:r>
                          </m:sup>
                        </m:sSup>
                      </m:num>
                      <m:den>
                        <m:r>
                          <a:rPr lang="da-DK" sz="1100" b="0" i="1">
                            <a:latin typeface="Cambria Math" panose="02040503050406030204" pitchFamily="18" charset="0"/>
                          </a:rPr>
                          <m:t>𝜎</m:t>
                        </m:r>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0287738A-D28A-44E6-AA68-1FFA458855D8}"/>
                </a:ext>
              </a:extLst>
            </xdr:cNvPr>
            <xdr:cNvSpPr txBox="1"/>
          </xdr:nvSpPr>
          <xdr:spPr>
            <a:xfrm>
              <a:off x="3006725" y="736600"/>
              <a:ext cx="882293" cy="3397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𝑧^2=(𝑋−𝜇)^2/𝜎</a:t>
              </a:r>
              <a:endParaRPr lang="da-DK" sz="1100"/>
            </a:p>
          </xdr:txBody>
        </xdr:sp>
      </mc:Fallback>
    </mc:AlternateContent>
    <xdr:clientData/>
  </xdr:oneCellAnchor>
  <xdr:oneCellAnchor>
    <xdr:from>
      <xdr:col>5</xdr:col>
      <xdr:colOff>568325</xdr:colOff>
      <xdr:row>10</xdr:row>
      <xdr:rowOff>69850</xdr:rowOff>
    </xdr:from>
    <xdr:ext cx="65" cy="172227"/>
    <xdr:sp macro="" textlink="">
      <xdr:nvSpPr>
        <xdr:cNvPr id="5" name="Tekstfelt 4">
          <a:extLst>
            <a:ext uri="{FF2B5EF4-FFF2-40B4-BE49-F238E27FC236}">
              <a16:creationId xmlns:a16="http://schemas.microsoft.com/office/drawing/2014/main" id="{E74548A2-D2E4-4305-BA21-E86D73165D9D}"/>
            </a:ext>
          </a:extLst>
        </xdr:cNvPr>
        <xdr:cNvSpPr txBox="1"/>
      </xdr:nvSpPr>
      <xdr:spPr>
        <a:xfrm>
          <a:off x="3006725" y="19748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5</xdr:col>
      <xdr:colOff>441325</xdr:colOff>
      <xdr:row>9</xdr:row>
      <xdr:rowOff>95250</xdr:rowOff>
    </xdr:from>
    <xdr:ext cx="5840701" cy="48301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68752019-D00F-40E7-96EA-CB7464CA46F6}"/>
                </a:ext>
              </a:extLst>
            </xdr:cNvPr>
            <xdr:cNvSpPr txBox="1"/>
          </xdr:nvSpPr>
          <xdr:spPr>
            <a:xfrm>
              <a:off x="3298825" y="1790700"/>
              <a:ext cx="5840701" cy="4830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r>
                      <a:rPr lang="da-DK" sz="1100" b="0" i="1">
                        <a:latin typeface="Cambria Math" panose="02040503050406030204" pitchFamily="18" charset="0"/>
                      </a:rPr>
                      <m:t>=</m:t>
                    </m:r>
                    <m:nary>
                      <m:naryPr>
                        <m:chr m:val="∑"/>
                        <m:subHide m:val="on"/>
                        <m:supHide m:val="on"/>
                        <m:ctrlPr>
                          <a:rPr lang="da-DK" sz="1100" b="0" i="1">
                            <a:latin typeface="Cambria Math" panose="02040503050406030204" pitchFamily="18" charset="0"/>
                          </a:rPr>
                        </m:ctrlPr>
                      </m:naryPr>
                      <m:sub/>
                      <m:sup/>
                      <m:e>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𝑂</m:t>
                                    </m:r>
                                    <m:r>
                                      <a:rPr lang="da-DK" sz="1100" b="0" i="1">
                                        <a:latin typeface="Cambria Math" panose="02040503050406030204" pitchFamily="18" charset="0"/>
                                      </a:rPr>
                                      <m:t>−</m:t>
                                    </m:r>
                                    <m:r>
                                      <a:rPr lang="da-DK" sz="1100" b="0" i="1">
                                        <a:latin typeface="Cambria Math" panose="02040503050406030204" pitchFamily="18" charset="0"/>
                                      </a:rPr>
                                      <m:t>𝐸</m:t>
                                    </m:r>
                                  </m:e>
                                </m:d>
                              </m:e>
                              <m:sup>
                                <m:r>
                                  <a:rPr lang="da-DK" sz="1100" b="0" i="1">
                                    <a:latin typeface="Cambria Math" panose="02040503050406030204" pitchFamily="18" charset="0"/>
                                  </a:rPr>
                                  <m:t>2</m:t>
                                </m:r>
                              </m:sup>
                            </m:sSup>
                          </m:num>
                          <m:den>
                            <m:r>
                              <a:rPr lang="da-DK" sz="1100" b="0" i="1">
                                <a:latin typeface="Cambria Math" panose="02040503050406030204" pitchFamily="18" charset="0"/>
                              </a:rPr>
                              <m:t>𝐸</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𝑂</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𝐸</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e>
                                </m:d>
                              </m:e>
                              <m:sup>
                                <m:r>
                                  <a:rPr lang="da-DK" sz="1100" b="0" i="1">
                                    <a:latin typeface="Cambria Math" panose="02040503050406030204" pitchFamily="18" charset="0"/>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den>
                        </m:f>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𝑂</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e>
                                </m:d>
                              </m:e>
                              <m:sup>
                                <m:r>
                                  <a:rPr lang="da-DK" sz="1100" b="0" i="1">
                                    <a:solidFill>
                                      <a:schemeClr val="tx1"/>
                                    </a:solidFill>
                                    <a:effectLst/>
                                    <a:latin typeface="Cambria Math" panose="02040503050406030204" pitchFamily="18" charset="0"/>
                                    <a:ea typeface="+mn-ea"/>
                                    <a:cs typeface="+mn-cs"/>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𝑂</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e>
                                </m:d>
                              </m:e>
                              <m:sup>
                                <m:r>
                                  <a:rPr lang="da-DK" sz="1100" b="0" i="1">
                                    <a:solidFill>
                                      <a:schemeClr val="tx1"/>
                                    </a:solidFill>
                                    <a:effectLst/>
                                    <a:latin typeface="Cambria Math" panose="02040503050406030204" pitchFamily="18" charset="0"/>
                                    <a:ea typeface="+mn-ea"/>
                                    <a:cs typeface="+mn-cs"/>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𝑂</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e>
                                </m:d>
                              </m:e>
                              <m:sup>
                                <m:r>
                                  <a:rPr lang="da-DK" sz="1100" b="0" i="1">
                                    <a:solidFill>
                                      <a:schemeClr val="tx1"/>
                                    </a:solidFill>
                                    <a:effectLst/>
                                    <a:latin typeface="Cambria Math" panose="02040503050406030204" pitchFamily="18" charset="0"/>
                                    <a:ea typeface="+mn-ea"/>
                                    <a:cs typeface="+mn-cs"/>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den>
                        </m:f>
                      </m:e>
                    </m:nary>
                  </m:oMath>
                </m:oMathPara>
              </a14:m>
              <a:endParaRPr lang="da-DK" sz="1100"/>
            </a:p>
          </xdr:txBody>
        </xdr:sp>
      </mc:Choice>
      <mc:Fallback xmlns="">
        <xdr:sp macro="" textlink="">
          <xdr:nvSpPr>
            <xdr:cNvPr id="6" name="Tekstfelt 5">
              <a:extLst>
                <a:ext uri="{FF2B5EF4-FFF2-40B4-BE49-F238E27FC236}">
                  <a16:creationId xmlns:a16="http://schemas.microsoft.com/office/drawing/2014/main" id="{68752019-D00F-40E7-96EA-CB7464CA46F6}"/>
                </a:ext>
              </a:extLst>
            </xdr:cNvPr>
            <xdr:cNvSpPr txBox="1"/>
          </xdr:nvSpPr>
          <xdr:spPr>
            <a:xfrm>
              <a:off x="3298825" y="1790700"/>
              <a:ext cx="5840701" cy="4830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𝜒^2=∑▒〖(𝑂−𝐸)^2/𝐸=(𝑂_(𝑅_1 𝐶_1 )−𝐸_(𝑅_1 𝐶_1 ) )^2/</a:t>
              </a:r>
              <a:r>
                <a:rPr lang="da-DK" sz="1100" b="0" i="0">
                  <a:solidFill>
                    <a:schemeClr val="tx1"/>
                  </a:solidFill>
                  <a:effectLst/>
                  <a:latin typeface="+mn-lt"/>
                  <a:ea typeface="+mn-ea"/>
                  <a:cs typeface="+mn-cs"/>
                </a:rPr>
                <a:t>𝐸_(𝑅_1 𝐶_1 )</a:t>
              </a:r>
              <a:r>
                <a:rPr lang="da-DK" sz="1100" b="0" i="0">
                  <a:solidFill>
                    <a:schemeClr val="tx1"/>
                  </a:solidFill>
                  <a:effectLst/>
                  <a:latin typeface="Cambria Math" panose="02040503050406030204" pitchFamily="18" charset="0"/>
                  <a:ea typeface="+mn-ea"/>
                  <a:cs typeface="+mn-cs"/>
                </a:rPr>
                <a:t> </a:t>
              </a:r>
              <a:r>
                <a:rPr lang="da-DK" sz="1100" b="0" i="0">
                  <a:latin typeface="Cambria Math" panose="02040503050406030204" pitchFamily="18" charset="0"/>
                </a:rPr>
                <a:t>+</a:t>
              </a:r>
              <a:r>
                <a:rPr lang="da-DK" sz="1100" b="0" i="0">
                  <a:solidFill>
                    <a:schemeClr val="tx1"/>
                  </a:solidFill>
                  <a:effectLst/>
                  <a:latin typeface="+mn-lt"/>
                  <a:ea typeface="+mn-ea"/>
                  <a:cs typeface="+mn-cs"/>
                </a:rPr>
                <a:t>(𝑂_(𝑅_1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)−𝐸_(𝑅_1</a:t>
              </a:r>
              <a:r>
                <a:rPr lang="da-DK" sz="1100" b="0" i="0">
                  <a:solidFill>
                    <a:schemeClr val="tx1"/>
                  </a:solidFill>
                  <a:effectLst/>
                  <a:latin typeface="Cambria Math" panose="02040503050406030204" pitchFamily="18" charset="0"/>
                  <a:ea typeface="+mn-ea"/>
                  <a:cs typeface="+mn-cs"/>
                </a:rPr>
                <a:t> 𝐶_2</a:t>
              </a:r>
              <a:r>
                <a:rPr lang="da-DK" sz="1100" b="0" i="0">
                  <a:solidFill>
                    <a:schemeClr val="tx1"/>
                  </a:solidFill>
                  <a:effectLst/>
                  <a:latin typeface="+mn-lt"/>
                  <a:ea typeface="+mn-ea"/>
                  <a:cs typeface="+mn-cs"/>
                </a:rPr>
                <a:t> ) )^2/𝐸_(𝑅_1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 </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(𝑂_(𝑅_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𝐶_1 )−𝐸_(𝑅_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𝐶_1 ) )^2/𝐸_(𝑅_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𝐶_1 ) </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(𝑂_(𝑅_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 )^2/𝐸_(𝑅_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5</xdr:col>
      <xdr:colOff>460375</xdr:colOff>
      <xdr:row>12</xdr:row>
      <xdr:rowOff>57150</xdr:rowOff>
    </xdr:from>
    <xdr:ext cx="921086" cy="314125"/>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2B5EA441-77FC-4A54-9748-5E7EFC516FDC}"/>
                </a:ext>
              </a:extLst>
            </xdr:cNvPr>
            <xdr:cNvSpPr txBox="1"/>
          </xdr:nvSpPr>
          <xdr:spPr>
            <a:xfrm>
              <a:off x="2898775" y="2355850"/>
              <a:ext cx="921086" cy="314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𝑂</m:t>
                          </m:r>
                          <m:r>
                            <a:rPr lang="da-DK" sz="1100" b="0" i="1">
                              <a:latin typeface="Cambria Math" panose="02040503050406030204" pitchFamily="18" charset="0"/>
                            </a:rPr>
                            <m:t>=</m:t>
                          </m:r>
                          <m:r>
                            <a:rPr lang="da-DK" sz="1100" b="0" i="1">
                              <a:latin typeface="Cambria Math" panose="02040503050406030204" pitchFamily="18" charset="0"/>
                            </a:rPr>
                            <m:t>𝑂𝑏𝑠𝑒𝑟𝑣𝑒𝑑</m:t>
                          </m:r>
                        </m:e>
                      </m:mr>
                      <m:mr>
                        <m:e>
                          <m:r>
                            <a:rPr lang="da-DK" sz="1100" b="0" i="1">
                              <a:latin typeface="Cambria Math" panose="02040503050406030204" pitchFamily="18" charset="0"/>
                            </a:rPr>
                            <m:t>𝐸</m:t>
                          </m:r>
                          <m:r>
                            <a:rPr lang="da-DK" sz="1100" b="0" i="1">
                              <a:latin typeface="Cambria Math" panose="02040503050406030204" pitchFamily="18" charset="0"/>
                            </a:rPr>
                            <m:t>=</m:t>
                          </m:r>
                          <m:r>
                            <a:rPr lang="da-DK" sz="1100" b="0" i="1">
                              <a:latin typeface="Cambria Math" panose="02040503050406030204" pitchFamily="18" charset="0"/>
                            </a:rPr>
                            <m:t>𝐸𝑥𝑝𝑒𝑐𝑡𝑒𝑑</m:t>
                          </m:r>
                        </m:e>
                      </m:mr>
                    </m:m>
                  </m:oMath>
                </m:oMathPara>
              </a14:m>
              <a:endParaRPr lang="da-DK" sz="1100"/>
            </a:p>
          </xdr:txBody>
        </xdr:sp>
      </mc:Choice>
      <mc:Fallback xmlns="">
        <xdr:sp macro="" textlink="">
          <xdr:nvSpPr>
            <xdr:cNvPr id="7" name="Tekstfelt 6">
              <a:extLst>
                <a:ext uri="{FF2B5EF4-FFF2-40B4-BE49-F238E27FC236}">
                  <a16:creationId xmlns:a16="http://schemas.microsoft.com/office/drawing/2014/main" id="{2B5EA441-77FC-4A54-9748-5E7EFC516FDC}"/>
                </a:ext>
              </a:extLst>
            </xdr:cNvPr>
            <xdr:cNvSpPr txBox="1"/>
          </xdr:nvSpPr>
          <xdr:spPr>
            <a:xfrm>
              <a:off x="2898775" y="2355850"/>
              <a:ext cx="921086" cy="314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■8(</a:t>
              </a:r>
              <a:r>
                <a:rPr lang="da-DK" sz="1100" b="0" i="0">
                  <a:latin typeface="Cambria Math" panose="02040503050406030204" pitchFamily="18" charset="0"/>
                </a:rPr>
                <a:t>𝑂=𝑂𝑏𝑠𝑒𝑟𝑣𝑒𝑑@𝐸=𝐸𝑥𝑝𝑒𝑐𝑡𝑒𝑑)</a:t>
              </a:r>
              <a:endParaRPr lang="da-DK" sz="1100"/>
            </a:p>
          </xdr:txBody>
        </xdr:sp>
      </mc:Fallback>
    </mc:AlternateContent>
    <xdr:clientData/>
  </xdr:oneCellAnchor>
  <xdr:oneCellAnchor>
    <xdr:from>
      <xdr:col>6</xdr:col>
      <xdr:colOff>104775</xdr:colOff>
      <xdr:row>7</xdr:row>
      <xdr:rowOff>6350</xdr:rowOff>
    </xdr:from>
    <xdr:ext cx="509306" cy="175369"/>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1FCD0070-6DB9-4AF5-99BB-25D58BF18837}"/>
                </a:ext>
              </a:extLst>
            </xdr:cNvPr>
            <xdr:cNvSpPr txBox="1"/>
          </xdr:nvSpPr>
          <xdr:spPr>
            <a:xfrm>
              <a:off x="3152775" y="1333500"/>
              <a:ext cx="5093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𝑧</m:t>
                        </m:r>
                      </m:e>
                      <m:sup>
                        <m:r>
                          <a:rPr lang="da-DK" sz="1100" b="0" i="1">
                            <a:latin typeface="Cambria Math" panose="02040503050406030204" pitchFamily="18" charset="0"/>
                          </a:rPr>
                          <m:t>2</m:t>
                        </m:r>
                      </m:sup>
                    </m:sSup>
                    <m:r>
                      <a:rPr lang="da-DK" sz="1100" b="0" i="1">
                        <a:latin typeface="Cambria Math" panose="02040503050406030204" pitchFamily="18" charset="0"/>
                      </a:rPr>
                      <m:t>=</m:t>
                    </m:r>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oMath>
                </m:oMathPara>
              </a14:m>
              <a:endParaRPr lang="da-DK" sz="1100"/>
            </a:p>
          </xdr:txBody>
        </xdr:sp>
      </mc:Choice>
      <mc:Fallback xmlns="">
        <xdr:sp macro="" textlink="">
          <xdr:nvSpPr>
            <xdr:cNvPr id="8" name="Tekstfelt 7">
              <a:extLst>
                <a:ext uri="{FF2B5EF4-FFF2-40B4-BE49-F238E27FC236}">
                  <a16:creationId xmlns:a16="http://schemas.microsoft.com/office/drawing/2014/main" id="{1FCD0070-6DB9-4AF5-99BB-25D58BF18837}"/>
                </a:ext>
              </a:extLst>
            </xdr:cNvPr>
            <xdr:cNvSpPr txBox="1"/>
          </xdr:nvSpPr>
          <xdr:spPr>
            <a:xfrm>
              <a:off x="3152775" y="1333500"/>
              <a:ext cx="5093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𝑧^2=𝜒^2</a:t>
              </a:r>
              <a:endParaRPr lang="da-DK" sz="1100"/>
            </a:p>
          </xdr:txBody>
        </xdr:sp>
      </mc:Fallback>
    </mc:AlternateContent>
    <xdr:clientData/>
  </xdr:oneCellAnchor>
  <xdr:oneCellAnchor>
    <xdr:from>
      <xdr:col>5</xdr:col>
      <xdr:colOff>333375</xdr:colOff>
      <xdr:row>15</xdr:row>
      <xdr:rowOff>12700</xdr:rowOff>
    </xdr:from>
    <xdr:ext cx="1220206" cy="175369"/>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2A2E59F2-4109-4D24-8A30-546C87860D9F}"/>
                </a:ext>
              </a:extLst>
            </xdr:cNvPr>
            <xdr:cNvSpPr txBox="1"/>
          </xdr:nvSpPr>
          <xdr:spPr>
            <a:xfrm>
              <a:off x="2771775" y="2863850"/>
              <a:ext cx="12202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𝜎</m:t>
                        </m:r>
                      </m:e>
                      <m:sup>
                        <m:r>
                          <a:rPr lang="da-DK" sz="1100" b="0" i="1">
                            <a:latin typeface="Cambria Math" panose="02040503050406030204" pitchFamily="18" charset="0"/>
                          </a:rPr>
                          <m:t>2</m:t>
                        </m:r>
                      </m:sup>
                    </m:sSup>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𝜋</m:t>
                    </m:r>
                    <m:r>
                      <a:rPr lang="da-DK" sz="1100" b="0" i="1">
                        <a:latin typeface="Cambria Math" panose="02040503050406030204" pitchFamily="18" charset="0"/>
                      </a:rPr>
                      <m:t>·(1−</m:t>
                    </m:r>
                    <m:r>
                      <a:rPr lang="da-DK" sz="1100" b="0" i="1">
                        <a:latin typeface="Cambria Math" panose="02040503050406030204" pitchFamily="18" charset="0"/>
                      </a:rPr>
                      <m:t>𝜋</m:t>
                    </m:r>
                    <m:r>
                      <a:rPr lang="da-DK" sz="1100" b="0" i="1">
                        <a:latin typeface="Cambria Math" panose="02040503050406030204" pitchFamily="18" charset="0"/>
                      </a:rPr>
                      <m:t>)</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2A2E59F2-4109-4D24-8A30-546C87860D9F}"/>
                </a:ext>
              </a:extLst>
            </xdr:cNvPr>
            <xdr:cNvSpPr txBox="1"/>
          </xdr:nvSpPr>
          <xdr:spPr>
            <a:xfrm>
              <a:off x="2771775" y="2863850"/>
              <a:ext cx="12202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𝜎^2=𝑁·𝜋·(1−𝜋)</a:t>
              </a:r>
              <a:endParaRPr lang="da-DK" sz="1100"/>
            </a:p>
          </xdr:txBody>
        </xdr:sp>
      </mc:Fallback>
    </mc:AlternateContent>
    <xdr:clientData/>
  </xdr:oneCellAnchor>
  <xdr:oneCellAnchor>
    <xdr:from>
      <xdr:col>5</xdr:col>
      <xdr:colOff>352425</xdr:colOff>
      <xdr:row>17</xdr:row>
      <xdr:rowOff>12700</xdr:rowOff>
    </xdr:from>
    <xdr:ext cx="592662"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0F8F3D6F-D7BB-4B3A-8F3D-A489416F0BD6}"/>
                </a:ext>
              </a:extLst>
            </xdr:cNvPr>
            <xdr:cNvSpPr txBox="1"/>
          </xdr:nvSpPr>
          <xdr:spPr>
            <a:xfrm>
              <a:off x="2790825" y="3257550"/>
              <a:ext cx="5926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𝜇</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𝜋</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0F8F3D6F-D7BB-4B3A-8F3D-A489416F0BD6}"/>
                </a:ext>
              </a:extLst>
            </xdr:cNvPr>
            <xdr:cNvSpPr txBox="1"/>
          </xdr:nvSpPr>
          <xdr:spPr>
            <a:xfrm>
              <a:off x="2790825" y="3257550"/>
              <a:ext cx="5926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𝜇=𝑁·𝜋</a:t>
              </a:r>
              <a:endParaRPr lang="da-DK" sz="1100"/>
            </a:p>
          </xdr:txBody>
        </xdr:sp>
      </mc:Fallback>
    </mc:AlternateContent>
    <xdr:clientData/>
  </xdr:oneCellAnchor>
  <xdr:oneCellAnchor>
    <xdr:from>
      <xdr:col>5</xdr:col>
      <xdr:colOff>276225</xdr:colOff>
      <xdr:row>19</xdr:row>
      <xdr:rowOff>12700</xdr:rowOff>
    </xdr:from>
    <xdr:ext cx="1392624" cy="172227"/>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BF245462-1EFA-4F40-A211-86B833203276}"/>
                </a:ext>
              </a:extLst>
            </xdr:cNvPr>
            <xdr:cNvSpPr txBox="1"/>
          </xdr:nvSpPr>
          <xdr:spPr>
            <a:xfrm>
              <a:off x="2714625" y="3625850"/>
              <a:ext cx="13926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𝑅</m:t>
                        </m:r>
                        <m:r>
                          <a:rPr lang="da-DK" sz="1100" b="0" i="1">
                            <a:latin typeface="Cambria Math" panose="02040503050406030204" pitchFamily="18" charset="0"/>
                          </a:rPr>
                          <m:t>−1</m:t>
                        </m:r>
                      </m:e>
                    </m:d>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𝐶</m:t>
                        </m:r>
                        <m:r>
                          <a:rPr lang="da-DK" sz="1100" b="0" i="1">
                            <a:latin typeface="Cambria Math" panose="02040503050406030204" pitchFamily="18" charset="0"/>
                          </a:rPr>
                          <m:t>−1</m:t>
                        </m:r>
                      </m:e>
                    </m:d>
                  </m:oMath>
                </m:oMathPara>
              </a14:m>
              <a:endParaRPr lang="da-DK" sz="1100" b="0"/>
            </a:p>
          </xdr:txBody>
        </xdr:sp>
      </mc:Choice>
      <mc:Fallback xmlns="">
        <xdr:sp macro="" textlink="">
          <xdr:nvSpPr>
            <xdr:cNvPr id="11" name="Tekstfelt 10">
              <a:extLst>
                <a:ext uri="{FF2B5EF4-FFF2-40B4-BE49-F238E27FC236}">
                  <a16:creationId xmlns:a16="http://schemas.microsoft.com/office/drawing/2014/main" id="{BF245462-1EFA-4F40-A211-86B833203276}"/>
                </a:ext>
              </a:extLst>
            </xdr:cNvPr>
            <xdr:cNvSpPr txBox="1"/>
          </xdr:nvSpPr>
          <xdr:spPr>
            <a:xfrm>
              <a:off x="2714625" y="3625850"/>
              <a:ext cx="13926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𝑑𝑓=(𝑅−1)·(𝐶−1)</a:t>
              </a:r>
              <a:endParaRPr lang="da-DK" sz="1100" b="0"/>
            </a:p>
          </xdr:txBody>
        </xdr:sp>
      </mc:Fallback>
    </mc:AlternateContent>
    <xdr:clientData/>
  </xdr:oneCellAnchor>
  <xdr:twoCellAnchor editAs="oneCell">
    <xdr:from>
      <xdr:col>11</xdr:col>
      <xdr:colOff>25400</xdr:colOff>
      <xdr:row>37</xdr:row>
      <xdr:rowOff>12700</xdr:rowOff>
    </xdr:from>
    <xdr:to>
      <xdr:col>17</xdr:col>
      <xdr:colOff>419100</xdr:colOff>
      <xdr:row>40</xdr:row>
      <xdr:rowOff>64690</xdr:rowOff>
    </xdr:to>
    <xdr:pic>
      <xdr:nvPicPr>
        <xdr:cNvPr id="12" name="Billede 11">
          <a:extLst>
            <a:ext uri="{FF2B5EF4-FFF2-40B4-BE49-F238E27FC236}">
              <a16:creationId xmlns:a16="http://schemas.microsoft.com/office/drawing/2014/main" id="{9427AA60-02D5-4DC8-980A-CA1B715C136C}"/>
            </a:ext>
          </a:extLst>
        </xdr:cNvPr>
        <xdr:cNvPicPr>
          <a:picLocks noChangeAspect="1"/>
        </xdr:cNvPicPr>
      </xdr:nvPicPr>
      <xdr:blipFill>
        <a:blip xmlns:r="http://schemas.openxmlformats.org/officeDocument/2006/relationships" r:embed="rId1"/>
        <a:stretch>
          <a:fillRect/>
        </a:stretch>
      </xdr:blipFill>
      <xdr:spPr>
        <a:xfrm>
          <a:off x="6667500" y="6553200"/>
          <a:ext cx="4051300" cy="633015"/>
        </a:xfrm>
        <a:prstGeom prst="rect">
          <a:avLst/>
        </a:prstGeom>
      </xdr:spPr>
    </xdr:pic>
    <xdr:clientData/>
  </xdr:twoCellAnchor>
  <xdr:oneCellAnchor>
    <xdr:from>
      <xdr:col>5</xdr:col>
      <xdr:colOff>282575</xdr:colOff>
      <xdr:row>24</xdr:row>
      <xdr:rowOff>95250</xdr:rowOff>
    </xdr:from>
    <xdr:ext cx="1035091" cy="380361"/>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E5573027-96DC-4D45-9FC1-E301DDF5AD69}"/>
                </a:ext>
              </a:extLst>
            </xdr:cNvPr>
            <xdr:cNvSpPr txBox="1"/>
          </xdr:nvSpPr>
          <xdr:spPr>
            <a:xfrm>
              <a:off x="3140075" y="4260850"/>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𝐸</m:t>
                            </m:r>
                          </m:e>
                          <m:sub>
                            <m:r>
                              <a:rPr lang="da-DK" sz="1100" b="0" i="1">
                                <a:latin typeface="Cambria Math" panose="02040503050406030204" pitchFamily="18" charset="0"/>
                              </a:rPr>
                              <m:t>𝑖𝑗</m:t>
                            </m:r>
                          </m:sub>
                        </m:sSub>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𝑖</m:t>
                        </m:r>
                      </m:sub>
                    </m:sSub>
                    <m:r>
                      <a:rPr lang="da-DK" sz="1100" b="0" i="1">
                        <a:latin typeface="Cambria Math" panose="02040503050406030204" pitchFamily="18" charset="0"/>
                      </a:rPr>
                      <m:t>·</m:t>
                    </m:r>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𝑗</m:t>
                                </m:r>
                              </m:sub>
                            </m:sSub>
                          </m:num>
                          <m:den>
                            <m:r>
                              <a:rPr lang="da-DK" sz="1100" b="0" i="1">
                                <a:latin typeface="Cambria Math" panose="02040503050406030204" pitchFamily="18" charset="0"/>
                              </a:rPr>
                              <m:t>𝑁</m:t>
                            </m:r>
                          </m:den>
                        </m:f>
                      </m:e>
                    </m:d>
                  </m:oMath>
                </m:oMathPara>
              </a14:m>
              <a:endParaRPr lang="da-DK" sz="1100" b="0"/>
            </a:p>
          </xdr:txBody>
        </xdr:sp>
      </mc:Choice>
      <mc:Fallback xmlns="">
        <xdr:sp macro="" textlink="">
          <xdr:nvSpPr>
            <xdr:cNvPr id="13" name="Tekstfelt 12">
              <a:extLst>
                <a:ext uri="{FF2B5EF4-FFF2-40B4-BE49-F238E27FC236}">
                  <a16:creationId xmlns:a16="http://schemas.microsoft.com/office/drawing/2014/main" id="{E5573027-96DC-4D45-9FC1-E301DDF5AD69}"/>
                </a:ext>
              </a:extLst>
            </xdr:cNvPr>
            <xdr:cNvSpPr txBox="1"/>
          </xdr:nvSpPr>
          <xdr:spPr>
            <a:xfrm>
              <a:off x="3140075" y="4260850"/>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(𝐸_𝑖𝑗 )=𝑅_𝑖·(𝐶_𝑗/𝑁)</a:t>
              </a:r>
              <a:endParaRPr lang="da-DK" sz="1100" b="0"/>
            </a:p>
          </xdr:txBody>
        </xdr:sp>
      </mc:Fallback>
    </mc:AlternateContent>
    <xdr:clientData/>
  </xdr:oneCellAnchor>
  <xdr:twoCellAnchor editAs="oneCell">
    <xdr:from>
      <xdr:col>11</xdr:col>
      <xdr:colOff>1</xdr:colOff>
      <xdr:row>49</xdr:row>
      <xdr:rowOff>1</xdr:rowOff>
    </xdr:from>
    <xdr:to>
      <xdr:col>17</xdr:col>
      <xdr:colOff>466726</xdr:colOff>
      <xdr:row>53</xdr:row>
      <xdr:rowOff>77765</xdr:rowOff>
    </xdr:to>
    <xdr:pic>
      <xdr:nvPicPr>
        <xdr:cNvPr id="14" name="Billede 13">
          <a:extLst>
            <a:ext uri="{FF2B5EF4-FFF2-40B4-BE49-F238E27FC236}">
              <a16:creationId xmlns:a16="http://schemas.microsoft.com/office/drawing/2014/main" id="{575843F1-C88A-48DF-A87C-00BAF306AB98}"/>
            </a:ext>
          </a:extLst>
        </xdr:cNvPr>
        <xdr:cNvPicPr>
          <a:picLocks noChangeAspect="1"/>
        </xdr:cNvPicPr>
      </xdr:nvPicPr>
      <xdr:blipFill>
        <a:blip xmlns:r="http://schemas.openxmlformats.org/officeDocument/2006/relationships" r:embed="rId2"/>
        <a:stretch>
          <a:fillRect/>
        </a:stretch>
      </xdr:blipFill>
      <xdr:spPr>
        <a:xfrm>
          <a:off x="6642101" y="8540751"/>
          <a:ext cx="4127500" cy="877864"/>
        </a:xfrm>
        <a:prstGeom prst="rect">
          <a:avLst/>
        </a:prstGeom>
      </xdr:spPr>
    </xdr:pic>
    <xdr:clientData/>
  </xdr:twoCellAnchor>
  <xdr:oneCellAnchor>
    <xdr:from>
      <xdr:col>4</xdr:col>
      <xdr:colOff>631825</xdr:colOff>
      <xdr:row>60</xdr:row>
      <xdr:rowOff>12700</xdr:rowOff>
    </xdr:from>
    <xdr:ext cx="329642" cy="175369"/>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53B00241-E014-435B-AAF1-9393916DD910}"/>
                </a:ext>
              </a:extLst>
            </xdr:cNvPr>
            <xdr:cNvSpPr txBox="1"/>
          </xdr:nvSpPr>
          <xdr:spPr>
            <a:xfrm>
              <a:off x="2460625" y="10452100"/>
              <a:ext cx="329642"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15" name="Tekstfelt 14">
              <a:extLst>
                <a:ext uri="{FF2B5EF4-FFF2-40B4-BE49-F238E27FC236}">
                  <a16:creationId xmlns:a16="http://schemas.microsoft.com/office/drawing/2014/main" id="{53B00241-E014-435B-AAF1-9393916DD910}"/>
                </a:ext>
              </a:extLst>
            </xdr:cNvPr>
            <xdr:cNvSpPr txBox="1"/>
          </xdr:nvSpPr>
          <xdr:spPr>
            <a:xfrm>
              <a:off x="2460625" y="10452100"/>
              <a:ext cx="329642"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𝜒^2=</a:t>
              </a:r>
              <a:endParaRPr lang="da-DK" sz="1100"/>
            </a:p>
          </xdr:txBody>
        </xdr:sp>
      </mc:Fallback>
    </mc:AlternateContent>
    <xdr:clientData/>
  </xdr:oneCellAnchor>
  <xdr:oneCellAnchor>
    <xdr:from>
      <xdr:col>4</xdr:col>
      <xdr:colOff>955675</xdr:colOff>
      <xdr:row>68</xdr:row>
      <xdr:rowOff>0</xdr:rowOff>
    </xdr:from>
    <xdr:ext cx="656462" cy="179216"/>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C2302ED8-91C3-4368-B351-D9BAE5F7F55B}"/>
                </a:ext>
              </a:extLst>
            </xdr:cNvPr>
            <xdr:cNvSpPr txBox="1"/>
          </xdr:nvSpPr>
          <xdr:spPr>
            <a:xfrm>
              <a:off x="2784475" y="11918950"/>
              <a:ext cx="65646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𝜒</m:t>
                        </m:r>
                      </m:e>
                      <m:sub>
                        <m:r>
                          <a:rPr lang="da-DK" sz="1100" b="0" i="1">
                            <a:latin typeface="Cambria Math" panose="02040503050406030204" pitchFamily="18" charset="0"/>
                          </a:rPr>
                          <m:t>0.05</m:t>
                        </m:r>
                      </m:sub>
                      <m:sup>
                        <m:r>
                          <a:rPr lang="da-DK" sz="1100" b="0" i="1">
                            <a:latin typeface="Cambria Math" panose="02040503050406030204" pitchFamily="18" charset="0"/>
                          </a:rPr>
                          <m:t>2</m:t>
                        </m:r>
                      </m:sup>
                    </m:sSubSup>
                    <m:d>
                      <m:dPr>
                        <m:ctrlPr>
                          <a:rPr lang="da-DK" sz="1100" b="0" i="1">
                            <a:latin typeface="Cambria Math" panose="02040503050406030204" pitchFamily="18" charset="0"/>
                          </a:rPr>
                        </m:ctrlPr>
                      </m:dPr>
                      <m:e>
                        <m:r>
                          <a:rPr lang="da-DK" sz="1100" b="0" i="1">
                            <a:latin typeface="Cambria Math" panose="02040503050406030204" pitchFamily="18" charset="0"/>
                          </a:rPr>
                          <m:t>1</m:t>
                        </m:r>
                      </m:e>
                    </m:d>
                    <m:r>
                      <a:rPr lang="da-DK" sz="1100" b="0" i="1">
                        <a:latin typeface="Cambria Math" panose="02040503050406030204" pitchFamily="18" charset="0"/>
                      </a:rPr>
                      <m:t>=</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C2302ED8-91C3-4368-B351-D9BAE5F7F55B}"/>
                </a:ext>
              </a:extLst>
            </xdr:cNvPr>
            <xdr:cNvSpPr txBox="1"/>
          </xdr:nvSpPr>
          <xdr:spPr>
            <a:xfrm>
              <a:off x="2784475" y="11918950"/>
              <a:ext cx="65646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𝜒_0.05^2 (1)=</a:t>
              </a:r>
              <a:endParaRPr lang="da-DK" sz="1100"/>
            </a:p>
          </xdr:txBody>
        </xdr:sp>
      </mc:Fallback>
    </mc:AlternateContent>
    <xdr:clientData/>
  </xdr:oneCellAnchor>
  <xdr:oneCellAnchor>
    <xdr:from>
      <xdr:col>3</xdr:col>
      <xdr:colOff>568325</xdr:colOff>
      <xdr:row>72</xdr:row>
      <xdr:rowOff>165100</xdr:rowOff>
    </xdr:from>
    <xdr:ext cx="3016660" cy="187808"/>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47B183D7-CC2C-44CC-957A-8F039BAD8FBD}"/>
                </a:ext>
              </a:extLst>
            </xdr:cNvPr>
            <xdr:cNvSpPr txBox="1"/>
          </xdr:nvSpPr>
          <xdr:spPr>
            <a:xfrm>
              <a:off x="1787525" y="13589000"/>
              <a:ext cx="3016660" cy="187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𝐻𝑣𝑖𝑠</m:t>
                    </m:r>
                    <m:r>
                      <a:rPr lang="da-DK" sz="1100" b="0" i="1">
                        <a:latin typeface="Cambria Math" panose="02040503050406030204" pitchFamily="18" charset="0"/>
                      </a:rPr>
                      <m:t> </m:t>
                    </m:r>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r>
                      <a:rPr lang="da-DK" sz="1100" b="0" i="1">
                        <a:latin typeface="Cambria Math" panose="02040503050406030204" pitchFamily="18" charset="0"/>
                      </a:rPr>
                      <m:t>&gt;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𝜒</m:t>
                        </m:r>
                      </m:e>
                      <m:sub>
                        <m:r>
                          <a:rPr lang="da-DK" sz="1100" b="0" i="1">
                            <a:latin typeface="Cambria Math" panose="02040503050406030204" pitchFamily="18" charset="0"/>
                          </a:rPr>
                          <m:t>0,05</m:t>
                        </m:r>
                      </m:sub>
                      <m:sup>
                        <m:r>
                          <a:rPr lang="da-DK" sz="1100" b="0" i="1">
                            <a:latin typeface="Cambria Math" panose="02040503050406030204" pitchFamily="18" charset="0"/>
                          </a:rPr>
                          <m:t>2</m:t>
                        </m:r>
                      </m:sup>
                    </m:sSubSup>
                    <m:d>
                      <m:dPr>
                        <m:ctrlPr>
                          <a:rPr lang="da-DK" sz="1100" b="0" i="1">
                            <a:latin typeface="Cambria Math" panose="02040503050406030204" pitchFamily="18" charset="0"/>
                          </a:rPr>
                        </m:ctrlPr>
                      </m:dPr>
                      <m:e>
                        <m:r>
                          <a:rPr lang="da-DK" sz="1100" b="0" i="1">
                            <a:latin typeface="Cambria Math" panose="02040503050406030204" pitchFamily="18" charset="0"/>
                          </a:rPr>
                          <m:t>1</m:t>
                        </m:r>
                      </m:e>
                    </m:d>
                    <m:r>
                      <a:rPr lang="da-DK" sz="1100" b="0" i="1">
                        <a:latin typeface="Cambria Math" panose="02040503050406030204" pitchFamily="18" charset="0"/>
                      </a:rPr>
                      <m:t>, </m:t>
                    </m:r>
                    <m:r>
                      <a:rPr lang="da-DK" sz="1100" b="0" i="1">
                        <a:latin typeface="Cambria Math" panose="02040503050406030204" pitchFamily="18" charset="0"/>
                      </a:rPr>
                      <m:t>𝑠</m:t>
                    </m:r>
                    <m:r>
                      <a:rPr lang="da-DK" sz="1100" b="0" i="1">
                        <a:latin typeface="Cambria Math" panose="02040503050406030204" pitchFamily="18" charset="0"/>
                      </a:rPr>
                      <m:t>å </m:t>
                    </m:r>
                    <m:r>
                      <a:rPr lang="da-DK" sz="1100" b="0" i="1">
                        <a:latin typeface="Cambria Math" panose="02040503050406030204" pitchFamily="18" charset="0"/>
                      </a:rPr>
                      <m:t>𝑒𝑟</m:t>
                    </m:r>
                    <m:r>
                      <a:rPr lang="da-DK" sz="1100" b="0" i="1">
                        <a:latin typeface="Cambria Math" panose="02040503050406030204" pitchFamily="18" charset="0"/>
                      </a:rPr>
                      <m:t> </m:t>
                    </m:r>
                    <m:r>
                      <a:rPr lang="da-DK" sz="1100" b="0" i="1">
                        <a:latin typeface="Cambria Math" panose="02040503050406030204" pitchFamily="18" charset="0"/>
                      </a:rPr>
                      <m:t>𝑝</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rPr>
                      <m:t>.05⇒</m:t>
                    </m:r>
                    <m:r>
                      <a:rPr lang="da-DK" sz="1100" b="0" i="1">
                        <a:latin typeface="Cambria Math" panose="02040503050406030204" pitchFamily="18" charset="0"/>
                      </a:rPr>
                      <m:t>𝐹𝑜𝑟𝑘𝑎𝑠𝑡</m:t>
                    </m:r>
                    <m:r>
                      <a:rPr lang="da-DK" sz="1100" b="0" i="1">
                        <a:latin typeface="Cambria Math" panose="02040503050406030204" pitchFamily="18" charset="0"/>
                      </a:rPr>
                      <m:t> </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oMath>
                </m:oMathPara>
              </a14:m>
              <a:endParaRPr lang="da-DK" sz="1100"/>
            </a:p>
          </xdr:txBody>
        </xdr:sp>
      </mc:Choice>
      <mc:Fallback xmlns="">
        <xdr:sp macro="" textlink="">
          <xdr:nvSpPr>
            <xdr:cNvPr id="17" name="Tekstfelt 16">
              <a:extLst>
                <a:ext uri="{FF2B5EF4-FFF2-40B4-BE49-F238E27FC236}">
                  <a16:creationId xmlns:a16="http://schemas.microsoft.com/office/drawing/2014/main" id="{47B183D7-CC2C-44CC-957A-8F039BAD8FBD}"/>
                </a:ext>
              </a:extLst>
            </xdr:cNvPr>
            <xdr:cNvSpPr txBox="1"/>
          </xdr:nvSpPr>
          <xdr:spPr>
            <a:xfrm>
              <a:off x="1787525" y="13589000"/>
              <a:ext cx="3016660" cy="187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𝐻𝑣𝑖𝑠 𝜒^2&gt;𝜒_0,05^2 (1), 𝑠å 𝑒𝑟 𝑝</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.05⇒𝐹𝑜𝑟𝑘𝑎𝑠𝑡 𝐻_0</a:t>
              </a:r>
              <a:endParaRPr lang="da-DK" sz="1100"/>
            </a:p>
          </xdr:txBody>
        </xdr:sp>
      </mc:Fallback>
    </mc:AlternateContent>
    <xdr:clientData/>
  </xdr:oneCellAnchor>
  <xdr:oneCellAnchor>
    <xdr:from>
      <xdr:col>3</xdr:col>
      <xdr:colOff>568325</xdr:colOff>
      <xdr:row>74</xdr:row>
      <xdr:rowOff>165100</xdr:rowOff>
    </xdr:from>
    <xdr:ext cx="3082832" cy="196529"/>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32813D77-55B5-42C4-91A7-BDEE96047BD0}"/>
                </a:ext>
              </a:extLst>
            </xdr:cNvPr>
            <xdr:cNvSpPr txBox="1"/>
          </xdr:nvSpPr>
          <xdr:spPr>
            <a:xfrm>
              <a:off x="1787525" y="13195300"/>
              <a:ext cx="3082832" cy="1965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𝐻𝑣𝑖𝑠</m:t>
                    </m:r>
                    <m:r>
                      <a:rPr lang="da-DK" sz="1100" b="0" i="1">
                        <a:solidFill>
                          <a:schemeClr val="tx1"/>
                        </a:solidFill>
                        <a:effectLst/>
                        <a:latin typeface="Cambria Math" panose="02040503050406030204" pitchFamily="18" charset="0"/>
                        <a:ea typeface="+mn-ea"/>
                        <a:cs typeface="+mn-cs"/>
                      </a:rPr>
                      <m:t> </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𝜒</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&lt;</m:t>
                    </m:r>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𝜒</m:t>
                        </m:r>
                      </m:e>
                      <m:sub>
                        <m:r>
                          <a:rPr lang="da-DK" sz="1100" b="0" i="1">
                            <a:solidFill>
                              <a:schemeClr val="tx1"/>
                            </a:solidFill>
                            <a:effectLst/>
                            <a:latin typeface="Cambria Math" panose="02040503050406030204" pitchFamily="18" charset="0"/>
                            <a:ea typeface="+mn-ea"/>
                            <a:cs typeface="+mn-cs"/>
                          </a:rPr>
                          <m:t>0,05</m:t>
                        </m:r>
                      </m:sub>
                      <m:sup>
                        <m:r>
                          <a:rPr lang="da-DK" sz="1100" b="0" i="1">
                            <a:solidFill>
                              <a:schemeClr val="tx1"/>
                            </a:solidFill>
                            <a:effectLst/>
                            <a:latin typeface="Cambria Math" panose="02040503050406030204" pitchFamily="18" charset="0"/>
                            <a:ea typeface="+mn-ea"/>
                            <a:cs typeface="+mn-cs"/>
                          </a:rPr>
                          <m:t>2</m:t>
                        </m:r>
                      </m:sup>
                    </m:sSubSup>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𝑠</m:t>
                    </m:r>
                    <m:r>
                      <a:rPr lang="da-DK" sz="1100" b="0" i="1">
                        <a:solidFill>
                          <a:schemeClr val="tx1"/>
                        </a:solidFill>
                        <a:effectLst/>
                        <a:latin typeface="Cambria Math" panose="02040503050406030204" pitchFamily="18" charset="0"/>
                        <a:ea typeface="+mn-ea"/>
                        <a:cs typeface="+mn-cs"/>
                      </a:rPr>
                      <m:t>å </m:t>
                    </m:r>
                    <m:r>
                      <a:rPr lang="da-DK" sz="1100" b="0" i="1">
                        <a:solidFill>
                          <a:schemeClr val="tx1"/>
                        </a:solidFill>
                        <a:effectLst/>
                        <a:latin typeface="Cambria Math" panose="02040503050406030204" pitchFamily="18" charset="0"/>
                        <a:ea typeface="+mn-ea"/>
                        <a:cs typeface="+mn-cs"/>
                      </a:rPr>
                      <m:t>𝑒𝑟</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𝑝</m:t>
                    </m:r>
                    <m:r>
                      <a:rPr lang="da-DK" sz="1100" b="0" i="1">
                        <a:solidFill>
                          <a:schemeClr val="tx1"/>
                        </a:solidFill>
                        <a:effectLst/>
                        <a:latin typeface="Cambria Math" panose="02040503050406030204" pitchFamily="18" charset="0"/>
                        <a:ea typeface="+mn-ea"/>
                        <a:cs typeface="+mn-cs"/>
                      </a:rPr>
                      <m:t>&gt;.050⇒</m:t>
                    </m:r>
                    <m:r>
                      <a:rPr lang="da-DK" sz="1100" b="0" i="1">
                        <a:solidFill>
                          <a:schemeClr val="tx1"/>
                        </a:solidFill>
                        <a:effectLst/>
                        <a:latin typeface="Cambria Math" panose="02040503050406030204" pitchFamily="18" charset="0"/>
                        <a:ea typeface="+mn-ea"/>
                        <a:cs typeface="+mn-cs"/>
                      </a:rPr>
                      <m:t>𝐹𝑎𝑠𝑡h𝑜𝑙𝑑</m:t>
                    </m:r>
                    <m:r>
                      <a:rPr lang="da-DK" sz="1100" b="0" i="1">
                        <a:solidFill>
                          <a:schemeClr val="tx1"/>
                        </a:solidFill>
                        <a:effectLst/>
                        <a:latin typeface="Cambria Math" panose="02040503050406030204" pitchFamily="18" charset="0"/>
                        <a:ea typeface="+mn-ea"/>
                        <a:cs typeface="+mn-cs"/>
                      </a:rPr>
                      <m:t> </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𝐻</m:t>
                        </m:r>
                      </m:e>
                      <m:sub>
                        <m:r>
                          <a:rPr lang="da-DK" sz="1100" b="0" i="1">
                            <a:solidFill>
                              <a:schemeClr val="tx1"/>
                            </a:solidFill>
                            <a:effectLst/>
                            <a:latin typeface="Cambria Math" panose="02040503050406030204" pitchFamily="18" charset="0"/>
                            <a:ea typeface="+mn-ea"/>
                            <a:cs typeface="+mn-cs"/>
                          </a:rPr>
                          <m:t>0</m:t>
                        </m:r>
                      </m:sub>
                    </m:sSub>
                  </m:oMath>
                </m:oMathPara>
              </a14:m>
              <a:endParaRPr lang="da-DK">
                <a:effectLst/>
              </a:endParaRPr>
            </a:p>
          </xdr:txBody>
        </xdr:sp>
      </mc:Choice>
      <mc:Fallback xmlns="">
        <xdr:sp macro="" textlink="">
          <xdr:nvSpPr>
            <xdr:cNvPr id="18" name="Tekstfelt 17">
              <a:extLst>
                <a:ext uri="{FF2B5EF4-FFF2-40B4-BE49-F238E27FC236}">
                  <a16:creationId xmlns:a16="http://schemas.microsoft.com/office/drawing/2014/main" id="{32813D77-55B5-42C4-91A7-BDEE96047BD0}"/>
                </a:ext>
              </a:extLst>
            </xdr:cNvPr>
            <xdr:cNvSpPr txBox="1"/>
          </xdr:nvSpPr>
          <xdr:spPr>
            <a:xfrm>
              <a:off x="1787525" y="13195300"/>
              <a:ext cx="3082832" cy="1965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𝐻𝑣𝑖𝑠 𝜒^2</a:t>
              </a:r>
              <a:r>
                <a:rPr lang="da-DK" sz="1100" b="0" i="0">
                  <a:solidFill>
                    <a:schemeClr val="tx1"/>
                  </a:solidFill>
                  <a:effectLst/>
                  <a:latin typeface="Cambria Math" panose="02040503050406030204" pitchFamily="18" charset="0"/>
                  <a:ea typeface="+mn-ea"/>
                  <a:cs typeface="+mn-cs"/>
                </a:rPr>
                <a:t>&lt;</a:t>
              </a:r>
              <a:r>
                <a:rPr lang="da-DK" sz="1100" b="0" i="0">
                  <a:solidFill>
                    <a:schemeClr val="tx1"/>
                  </a:solidFill>
                  <a:effectLst/>
                  <a:latin typeface="+mn-lt"/>
                  <a:ea typeface="+mn-ea"/>
                  <a:cs typeface="+mn-cs"/>
                </a:rPr>
                <a:t>𝜒_0,05^2 (1), 𝑠å 𝑒𝑟 𝑝</a:t>
              </a:r>
              <a:r>
                <a:rPr lang="da-DK" sz="1100" b="0" i="0">
                  <a:solidFill>
                    <a:schemeClr val="tx1"/>
                  </a:solidFill>
                  <a:effectLst/>
                  <a:latin typeface="Cambria Math" panose="02040503050406030204" pitchFamily="18" charset="0"/>
                  <a:ea typeface="+mn-ea"/>
                  <a:cs typeface="+mn-cs"/>
                </a:rPr>
                <a:t>&gt;</a:t>
              </a:r>
              <a:r>
                <a:rPr lang="da-DK" sz="1100" b="0" i="0">
                  <a:solidFill>
                    <a:schemeClr val="tx1"/>
                  </a:solidFill>
                  <a:effectLst/>
                  <a:latin typeface="+mn-lt"/>
                  <a:ea typeface="+mn-ea"/>
                  <a:cs typeface="+mn-cs"/>
                </a:rPr>
                <a:t>.05</a:t>
              </a:r>
              <a:r>
                <a:rPr lang="da-DK" sz="1100" b="0" i="0">
                  <a:solidFill>
                    <a:schemeClr val="tx1"/>
                  </a:solidFill>
                  <a:effectLst/>
                  <a:latin typeface="Cambria Math" panose="02040503050406030204" pitchFamily="18" charset="0"/>
                  <a:ea typeface="+mn-ea"/>
                  <a:cs typeface="+mn-cs"/>
                </a:rPr>
                <a:t>0⇒𝐹𝑎𝑠𝑡ℎ𝑜𝑙𝑑 𝐻_0</a:t>
              </a:r>
              <a:endParaRPr lang="da-DK">
                <a:effectLst/>
              </a:endParaRPr>
            </a:p>
          </xdr:txBody>
        </xdr:sp>
      </mc:Fallback>
    </mc:AlternateContent>
    <xdr:clientData/>
  </xdr:oneCellAnchor>
  <xdr:oneCellAnchor>
    <xdr:from>
      <xdr:col>5</xdr:col>
      <xdr:colOff>447675</xdr:colOff>
      <xdr:row>85</xdr:row>
      <xdr:rowOff>6350</xdr:rowOff>
    </xdr:from>
    <xdr:ext cx="540276" cy="184089"/>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A5F6767B-C3D4-452B-BE9B-67887BD28E73}"/>
                </a:ext>
              </a:extLst>
            </xdr:cNvPr>
            <xdr:cNvSpPr txBox="1"/>
          </xdr:nvSpPr>
          <xdr:spPr>
            <a:xfrm>
              <a:off x="2276475" y="143700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A5F6767B-C3D4-452B-BE9B-67887BD28E73}"/>
                </a:ext>
              </a:extLst>
            </xdr:cNvPr>
            <xdr:cNvSpPr txBox="1"/>
          </xdr:nvSpPr>
          <xdr:spPr>
            <a:xfrm>
              <a:off x="2276475" y="143700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%_(𝑅_1 𝐶_1 )=</a:t>
              </a:r>
              <a:endParaRPr lang="da-DK" sz="1100"/>
            </a:p>
          </xdr:txBody>
        </xdr:sp>
      </mc:Fallback>
    </mc:AlternateContent>
    <xdr:clientData/>
  </xdr:oneCellAnchor>
  <xdr:oneCellAnchor>
    <xdr:from>
      <xdr:col>5</xdr:col>
      <xdr:colOff>444500</xdr:colOff>
      <xdr:row>86</xdr:row>
      <xdr:rowOff>0</xdr:rowOff>
    </xdr:from>
    <xdr:ext cx="540276" cy="184089"/>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DC1FCC51-204E-4BAB-9D97-56D768F2E409}"/>
                </a:ext>
              </a:extLst>
            </xdr:cNvPr>
            <xdr:cNvSpPr txBox="1"/>
          </xdr:nvSpPr>
          <xdr:spPr>
            <a:xfrm>
              <a:off x="2273300" y="145478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2</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DC1FCC51-204E-4BAB-9D97-56D768F2E409}"/>
                </a:ext>
              </a:extLst>
            </xdr:cNvPr>
            <xdr:cNvSpPr txBox="1"/>
          </xdr:nvSpPr>
          <xdr:spPr>
            <a:xfrm>
              <a:off x="2273300" y="145478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%_(𝑅_1 𝐶_2 )=</a:t>
              </a:r>
              <a:endParaRPr lang="da-DK" sz="1100"/>
            </a:p>
          </xdr:txBody>
        </xdr:sp>
      </mc:Fallback>
    </mc:AlternateContent>
    <xdr:clientData/>
  </xdr:oneCellAnchor>
  <xdr:oneCellAnchor>
    <xdr:from>
      <xdr:col>5</xdr:col>
      <xdr:colOff>444500</xdr:colOff>
      <xdr:row>87</xdr:row>
      <xdr:rowOff>6350</xdr:rowOff>
    </xdr:from>
    <xdr:ext cx="540276" cy="184089"/>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175F3B17-3D2E-439A-BAD7-D93C1E201BB4}"/>
                </a:ext>
              </a:extLst>
            </xdr:cNvPr>
            <xdr:cNvSpPr txBox="1"/>
          </xdr:nvSpPr>
          <xdr:spPr>
            <a:xfrm>
              <a:off x="2273300" y="147383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2</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175F3B17-3D2E-439A-BAD7-D93C1E201BB4}"/>
                </a:ext>
              </a:extLst>
            </xdr:cNvPr>
            <xdr:cNvSpPr txBox="1"/>
          </xdr:nvSpPr>
          <xdr:spPr>
            <a:xfrm>
              <a:off x="2273300" y="147383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%_(𝑅_2 𝐶_1 )=</a:t>
              </a:r>
              <a:endParaRPr lang="da-DK" sz="1100"/>
            </a:p>
          </xdr:txBody>
        </xdr:sp>
      </mc:Fallback>
    </mc:AlternateContent>
    <xdr:clientData/>
  </xdr:oneCellAnchor>
  <xdr:oneCellAnchor>
    <xdr:from>
      <xdr:col>5</xdr:col>
      <xdr:colOff>457200</xdr:colOff>
      <xdr:row>88</xdr:row>
      <xdr:rowOff>0</xdr:rowOff>
    </xdr:from>
    <xdr:ext cx="540276" cy="184089"/>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37B5B239-FCEA-4F2F-984E-9E2136111742}"/>
                </a:ext>
              </a:extLst>
            </xdr:cNvPr>
            <xdr:cNvSpPr txBox="1"/>
          </xdr:nvSpPr>
          <xdr:spPr>
            <a:xfrm>
              <a:off x="2286000" y="149161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2</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2</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37B5B239-FCEA-4F2F-984E-9E2136111742}"/>
                </a:ext>
              </a:extLst>
            </xdr:cNvPr>
            <xdr:cNvSpPr txBox="1"/>
          </xdr:nvSpPr>
          <xdr:spPr>
            <a:xfrm>
              <a:off x="2286000" y="149161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%_(𝑅_2 𝐶_2 )=</a:t>
              </a:r>
              <a:endParaRPr lang="da-DK" sz="1100"/>
            </a:p>
          </xdr:txBody>
        </xdr:sp>
      </mc:Fallback>
    </mc:AlternateContent>
    <xdr:clientData/>
  </xdr:oneCellAnchor>
  <xdr:twoCellAnchor editAs="oneCell">
    <xdr:from>
      <xdr:col>11</xdr:col>
      <xdr:colOff>0</xdr:colOff>
      <xdr:row>63</xdr:row>
      <xdr:rowOff>127000</xdr:rowOff>
    </xdr:from>
    <xdr:to>
      <xdr:col>15</xdr:col>
      <xdr:colOff>393346</xdr:colOff>
      <xdr:row>70</xdr:row>
      <xdr:rowOff>47473</xdr:rowOff>
    </xdr:to>
    <xdr:pic>
      <xdr:nvPicPr>
        <xdr:cNvPr id="23" name="Billede 22">
          <a:extLst>
            <a:ext uri="{FF2B5EF4-FFF2-40B4-BE49-F238E27FC236}">
              <a16:creationId xmlns:a16="http://schemas.microsoft.com/office/drawing/2014/main" id="{323435E2-38EC-4684-B611-4A65DD39B930}"/>
            </a:ext>
          </a:extLst>
        </xdr:cNvPr>
        <xdr:cNvPicPr>
          <a:picLocks noChangeAspect="1"/>
        </xdr:cNvPicPr>
      </xdr:nvPicPr>
      <xdr:blipFill>
        <a:blip xmlns:r="http://schemas.openxmlformats.org/officeDocument/2006/relationships" r:embed="rId3"/>
        <a:stretch>
          <a:fillRect/>
        </a:stretch>
      </xdr:blipFill>
      <xdr:spPr>
        <a:xfrm>
          <a:off x="6642100" y="11271250"/>
          <a:ext cx="2828571" cy="1219048"/>
        </a:xfrm>
        <a:prstGeom prst="rect">
          <a:avLst/>
        </a:prstGeom>
      </xdr:spPr>
    </xdr:pic>
    <xdr:clientData/>
  </xdr:twoCellAnchor>
  <xdr:twoCellAnchor editAs="oneCell">
    <xdr:from>
      <xdr:col>11</xdr:col>
      <xdr:colOff>0</xdr:colOff>
      <xdr:row>113</xdr:row>
      <xdr:rowOff>0</xdr:rowOff>
    </xdr:from>
    <xdr:to>
      <xdr:col>17</xdr:col>
      <xdr:colOff>38100</xdr:colOff>
      <xdr:row>117</xdr:row>
      <xdr:rowOff>19407</xdr:rowOff>
    </xdr:to>
    <xdr:pic>
      <xdr:nvPicPr>
        <xdr:cNvPr id="24" name="Billede 23">
          <a:extLst>
            <a:ext uri="{FF2B5EF4-FFF2-40B4-BE49-F238E27FC236}">
              <a16:creationId xmlns:a16="http://schemas.microsoft.com/office/drawing/2014/main" id="{03A20CA1-0237-4637-B1D4-3E7484E05AC8}"/>
            </a:ext>
          </a:extLst>
        </xdr:cNvPr>
        <xdr:cNvPicPr>
          <a:picLocks noChangeAspect="1"/>
        </xdr:cNvPicPr>
      </xdr:nvPicPr>
      <xdr:blipFill>
        <a:blip xmlns:r="http://schemas.openxmlformats.org/officeDocument/2006/relationships" r:embed="rId4"/>
        <a:stretch>
          <a:fillRect/>
        </a:stretch>
      </xdr:blipFill>
      <xdr:spPr>
        <a:xfrm>
          <a:off x="6908800" y="20097750"/>
          <a:ext cx="3695700" cy="851257"/>
        </a:xfrm>
        <a:prstGeom prst="rect">
          <a:avLst/>
        </a:prstGeom>
      </xdr:spPr>
    </xdr:pic>
    <xdr:clientData/>
  </xdr:twoCellAnchor>
  <xdr:oneCellAnchor>
    <xdr:from>
      <xdr:col>4</xdr:col>
      <xdr:colOff>695325</xdr:colOff>
      <xdr:row>142</xdr:row>
      <xdr:rowOff>0</xdr:rowOff>
    </xdr:from>
    <xdr:ext cx="256865" cy="172227"/>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607B2A80-BB27-45D1-87A5-9D891DE6713D}"/>
                </a:ext>
              </a:extLst>
            </xdr:cNvPr>
            <xdr:cNvSpPr txBox="1"/>
          </xdr:nvSpPr>
          <xdr:spPr>
            <a:xfrm>
              <a:off x="2524125" y="236220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25" name="Tekstfelt 24">
              <a:extLst>
                <a:ext uri="{FF2B5EF4-FFF2-40B4-BE49-F238E27FC236}">
                  <a16:creationId xmlns:a16="http://schemas.microsoft.com/office/drawing/2014/main" id="{607B2A80-BB27-45D1-87A5-9D891DE6713D}"/>
                </a:ext>
              </a:extLst>
            </xdr:cNvPr>
            <xdr:cNvSpPr txBox="1"/>
          </xdr:nvSpPr>
          <xdr:spPr>
            <a:xfrm>
              <a:off x="2524125" y="236220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4</xdr:col>
      <xdr:colOff>314325</xdr:colOff>
      <xdr:row>104</xdr:row>
      <xdr:rowOff>76200</xdr:rowOff>
    </xdr:from>
    <xdr:ext cx="2294218" cy="352469"/>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B43DCE9E-793A-430D-A085-05198776EEDF}"/>
                </a:ext>
              </a:extLst>
            </xdr:cNvPr>
            <xdr:cNvSpPr txBox="1"/>
          </xdr:nvSpPr>
          <xdr:spPr>
            <a:xfrm>
              <a:off x="2143125" y="18510250"/>
              <a:ext cx="2294218"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f>
                      <m:fPr>
                        <m:ctrlPr>
                          <a:rPr lang="da-DK" sz="1100" i="1">
                            <a:solidFill>
                              <a:schemeClr val="tx1"/>
                            </a:solidFill>
                            <a:effectLst/>
                            <a:latin typeface="Cambria Math" panose="02040503050406030204" pitchFamily="18" charset="0"/>
                            <a:ea typeface="+mn-ea"/>
                            <a:cs typeface="+mn-cs"/>
                          </a:rPr>
                        </m:ctrlPr>
                      </m:fPr>
                      <m:num>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6+</m:t>
                            </m:r>
                            <m:r>
                              <a:rPr lang="da-DK" sz="1100" i="1">
                                <a:solidFill>
                                  <a:schemeClr val="tx1"/>
                                </a:solidFill>
                                <a:effectLst/>
                                <a:latin typeface="Cambria Math" panose="02040503050406030204" pitchFamily="18" charset="0"/>
                                <a:ea typeface="+mn-ea"/>
                                <a:cs typeface="+mn-cs"/>
                              </a:rPr>
                              <m:t>𝑏</m:t>
                            </m:r>
                          </m:e>
                        </m:d>
                        <m:r>
                          <a:rPr lang="da-DK"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𝑐</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e>
                        </m:d>
                        <m:r>
                          <a:rPr lang="da-DK"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6+</m:t>
                            </m:r>
                            <m:r>
                              <a:rPr lang="da-DK" sz="1100" i="1">
                                <a:solidFill>
                                  <a:schemeClr val="tx1"/>
                                </a:solidFill>
                                <a:effectLst/>
                                <a:latin typeface="Cambria Math" panose="02040503050406030204" pitchFamily="18" charset="0"/>
                                <a:ea typeface="+mn-ea"/>
                                <a:cs typeface="+mn-cs"/>
                              </a:rPr>
                              <m:t>𝑐</m:t>
                            </m:r>
                          </m:e>
                        </m:d>
                        <m:r>
                          <a:rPr lang="da-DK"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e>
                        </m:d>
                        <m:r>
                          <a:rPr lang="da-DK" sz="1100" i="1">
                            <a:solidFill>
                              <a:schemeClr val="tx1"/>
                            </a:solidFill>
                            <a:effectLst/>
                            <a:latin typeface="Cambria Math" panose="02040503050406030204" pitchFamily="18" charset="0"/>
                            <a:ea typeface="+mn-ea"/>
                            <a:cs typeface="+mn-cs"/>
                          </a:rPr>
                          <m:t>!</m:t>
                        </m:r>
                      </m:num>
                      <m:den>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𝑎</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𝑐</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e>
                        </m:d>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𝑎</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𝑐</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r>
                          <a:rPr lang="da-DK" sz="110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26" name="Tekstfelt 25">
              <a:extLst>
                <a:ext uri="{FF2B5EF4-FFF2-40B4-BE49-F238E27FC236}">
                  <a16:creationId xmlns:a16="http://schemas.microsoft.com/office/drawing/2014/main" id="{B43DCE9E-793A-430D-A085-05198776EEDF}"/>
                </a:ext>
              </a:extLst>
            </xdr:cNvPr>
            <xdr:cNvSpPr txBox="1"/>
          </xdr:nvSpPr>
          <xdr:spPr>
            <a:xfrm>
              <a:off x="2143125" y="18510250"/>
              <a:ext cx="2294218"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r>
                <a:rPr lang="da-DK" sz="1100" i="0">
                  <a:solidFill>
                    <a:schemeClr val="tx1"/>
                  </a:solidFill>
                  <a:effectLst/>
                  <a:latin typeface="+mn-lt"/>
                  <a:ea typeface="+mn-ea"/>
                  <a:cs typeface="+mn-cs"/>
                </a:rPr>
                <a:t>(6+𝑏)!(𝑐+𝑑)!(6+𝑐)!(𝑏+𝑑)!/(𝑎+𝑏+𝑐+𝑑)!𝑎!𝑏!𝑐!𝑑!</a:t>
              </a:r>
              <a:endParaRPr lang="da-DK" sz="1100"/>
            </a:p>
          </xdr:txBody>
        </xdr:sp>
      </mc:Fallback>
    </mc:AlternateContent>
    <xdr:clientData/>
  </xdr:oneCellAnchor>
  <xdr:oneCellAnchor>
    <xdr:from>
      <xdr:col>4</xdr:col>
      <xdr:colOff>796925</xdr:colOff>
      <xdr:row>20</xdr:row>
      <xdr:rowOff>69850</xdr:rowOff>
    </xdr:from>
    <xdr:ext cx="1899238" cy="285656"/>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22F2CAB7-0E90-4159-8BAE-5D44C6319C9C}"/>
                </a:ext>
              </a:extLst>
            </xdr:cNvPr>
            <xdr:cNvSpPr txBox="1"/>
          </xdr:nvSpPr>
          <xdr:spPr>
            <a:xfrm>
              <a:off x="2625725" y="3829050"/>
              <a:ext cx="1899238" cy="2856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𝑅</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𝑟</m:t>
                          </m:r>
                          <m:r>
                            <a:rPr lang="da-DK" sz="1100" b="0" i="1">
                              <a:latin typeface="Cambria Math" panose="02040503050406030204" pitchFamily="18" charset="0"/>
                            </a:rPr>
                            <m:t>æ</m:t>
                          </m:r>
                          <m:r>
                            <a:rPr lang="da-DK" sz="1100" b="0" i="1">
                              <a:latin typeface="Cambria Math" panose="02040503050406030204" pitchFamily="18" charset="0"/>
                            </a:rPr>
                            <m:t>𝑘𝑘𝑒𝑟</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𝑡𝑎𝑏𝑒𝑙𝑙𝑒𝑛</m:t>
                          </m:r>
                        </m:e>
                      </m:mr>
                      <m:mr>
                        <m:e>
                          <m:r>
                            <a:rPr lang="da-DK" sz="1100" b="0" i="1">
                              <a:latin typeface="Cambria Math" panose="02040503050406030204" pitchFamily="18" charset="0"/>
                            </a:rPr>
                            <m:t>𝐶</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𝑘𝑜𝑙𝑜𝑛𝑛𝑒𝑟</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𝑡𝑎𝑏𝑒𝑙𝑙𝑒𝑛</m:t>
                          </m:r>
                        </m:e>
                      </m:mr>
                    </m:m>
                  </m:oMath>
                </m:oMathPara>
              </a14:m>
              <a:endParaRPr lang="da-DK" sz="1100"/>
            </a:p>
          </xdr:txBody>
        </xdr:sp>
      </mc:Choice>
      <mc:Fallback xmlns="">
        <xdr:sp macro="" textlink="">
          <xdr:nvSpPr>
            <xdr:cNvPr id="27" name="Tekstfelt 26">
              <a:extLst>
                <a:ext uri="{FF2B5EF4-FFF2-40B4-BE49-F238E27FC236}">
                  <a16:creationId xmlns:a16="http://schemas.microsoft.com/office/drawing/2014/main" id="{22F2CAB7-0E90-4159-8BAE-5D44C6319C9C}"/>
                </a:ext>
              </a:extLst>
            </xdr:cNvPr>
            <xdr:cNvSpPr txBox="1"/>
          </xdr:nvSpPr>
          <xdr:spPr>
            <a:xfrm>
              <a:off x="2625725" y="3829050"/>
              <a:ext cx="1899238" cy="2856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■8(</a:t>
              </a:r>
              <a:r>
                <a:rPr lang="da-DK" sz="1100" b="0" i="0">
                  <a:latin typeface="Cambria Math" panose="02040503050406030204" pitchFamily="18" charset="0"/>
                </a:rPr>
                <a:t>𝑅=𝐴𝑛𝑡𝑎𝑙 𝑟æ𝑘𝑘𝑒𝑟 𝑖 𝑡𝑎𝑏𝑒𝑙𝑙𝑒𝑛@𝐶=𝐴𝑛𝑡𝑎𝑙 𝑘𝑜𝑙𝑜𝑛𝑛𝑒𝑟 𝑖 𝑡𝑎𝑏𝑒𝑙𝑙𝑒𝑛)</a:t>
              </a:r>
              <a:endParaRPr lang="da-DK" sz="1100"/>
            </a:p>
          </xdr:txBody>
        </xdr:sp>
      </mc:Fallback>
    </mc:AlternateContent>
    <xdr:clientData/>
  </xdr:oneCellAnchor>
  <xdr:oneCellAnchor>
    <xdr:from>
      <xdr:col>4</xdr:col>
      <xdr:colOff>436562</xdr:colOff>
      <xdr:row>82</xdr:row>
      <xdr:rowOff>6350</xdr:rowOff>
    </xdr:from>
    <xdr:ext cx="2418291" cy="351058"/>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46F88F55-8DCE-4E3D-A5CF-0E88EF321F87}"/>
                </a:ext>
              </a:extLst>
            </xdr:cNvPr>
            <xdr:cNvSpPr txBox="1"/>
          </xdr:nvSpPr>
          <xdr:spPr>
            <a:xfrm>
              <a:off x="2265362" y="15170150"/>
              <a:ext cx="2418291" cy="3510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r>
                          <a:rPr lang="da-DK" sz="1100" b="0" i="1">
                            <a:latin typeface="Cambria Math" panose="02040503050406030204" pitchFamily="18" charset="0"/>
                          </a:rPr>
                          <m:t>𝑐𝑒𝑙𝑙𝑒</m:t>
                        </m:r>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𝑐𝑒𝑙𝑙𝑒</m:t>
                        </m:r>
                      </m:num>
                      <m:den>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𝑡𝑜𝑡𝑎𝑙</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𝑘𝑎𝑡𝑒𝑔𝑜𝑟𝑖𝑒𝑛</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𝑥</m:t>
                        </m:r>
                      </m:num>
                      <m:den>
                        <m:r>
                          <a:rPr lang="da-DK" sz="1100" b="0" i="1">
                            <a:latin typeface="Cambria Math" panose="02040503050406030204" pitchFamily="18" charset="0"/>
                          </a:rPr>
                          <m:t>𝑁</m:t>
                        </m:r>
                      </m:den>
                    </m:f>
                  </m:oMath>
                </m:oMathPara>
              </a14:m>
              <a:endParaRPr lang="da-DK" sz="1100"/>
            </a:p>
          </xdr:txBody>
        </xdr:sp>
      </mc:Choice>
      <mc:Fallback xmlns="">
        <xdr:sp macro="" textlink="">
          <xdr:nvSpPr>
            <xdr:cNvPr id="28" name="Tekstfelt 27">
              <a:extLst>
                <a:ext uri="{FF2B5EF4-FFF2-40B4-BE49-F238E27FC236}">
                  <a16:creationId xmlns:a16="http://schemas.microsoft.com/office/drawing/2014/main" id="{46F88F55-8DCE-4E3D-A5CF-0E88EF321F87}"/>
                </a:ext>
              </a:extLst>
            </xdr:cNvPr>
            <xdr:cNvSpPr txBox="1"/>
          </xdr:nvSpPr>
          <xdr:spPr>
            <a:xfrm>
              <a:off x="2265362" y="15170150"/>
              <a:ext cx="2418291" cy="3510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%_𝑐𝑒𝑙𝑙𝑒=(𝐴𝑛𝑡𝑎𝑙 𝑖 𝑐𝑒𝑙𝑙𝑒)/(𝐴𝑛𝑡𝑎𝑙 𝑡𝑜𝑡𝑎𝑙 𝑖 𝑘𝑎𝑡𝑒𝑔𝑜𝑟𝑖𝑒𝑛)=𝑥/𝑁</a:t>
              </a:r>
              <a:endParaRPr lang="da-DK" sz="1100"/>
            </a:p>
          </xdr:txBody>
        </xdr:sp>
      </mc:Fallback>
    </mc:AlternateContent>
    <xdr:clientData/>
  </xdr:oneCellAnchor>
  <xdr:oneCellAnchor>
    <xdr:from>
      <xdr:col>5</xdr:col>
      <xdr:colOff>304800</xdr:colOff>
      <xdr:row>47</xdr:row>
      <xdr:rowOff>133350</xdr:rowOff>
    </xdr:from>
    <xdr:ext cx="1035091" cy="380361"/>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70C88D3B-2226-4D96-ADFB-B305B571F5DC}"/>
                </a:ext>
              </a:extLst>
            </xdr:cNvPr>
            <xdr:cNvSpPr txBox="1"/>
          </xdr:nvSpPr>
          <xdr:spPr>
            <a:xfrm>
              <a:off x="3162300" y="9058275"/>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𝐸</m:t>
                            </m:r>
                          </m:e>
                          <m:sub>
                            <m:r>
                              <a:rPr lang="da-DK" sz="1100" b="0" i="1">
                                <a:latin typeface="Cambria Math" panose="02040503050406030204" pitchFamily="18" charset="0"/>
                              </a:rPr>
                              <m:t>𝑖𝑗</m:t>
                            </m:r>
                          </m:sub>
                        </m:sSub>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𝑖</m:t>
                        </m:r>
                      </m:sub>
                    </m:sSub>
                    <m:r>
                      <a:rPr lang="da-DK" sz="1100" b="0" i="1">
                        <a:latin typeface="Cambria Math" panose="02040503050406030204" pitchFamily="18" charset="0"/>
                      </a:rPr>
                      <m:t>·</m:t>
                    </m:r>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𝑗</m:t>
                                </m:r>
                              </m:sub>
                            </m:sSub>
                          </m:num>
                          <m:den>
                            <m:r>
                              <a:rPr lang="da-DK" sz="1100" b="0" i="1">
                                <a:latin typeface="Cambria Math" panose="02040503050406030204" pitchFamily="18" charset="0"/>
                              </a:rPr>
                              <m:t>𝑁</m:t>
                            </m:r>
                          </m:den>
                        </m:f>
                      </m:e>
                    </m:d>
                  </m:oMath>
                </m:oMathPara>
              </a14:m>
              <a:endParaRPr lang="da-DK" sz="1100" b="0"/>
            </a:p>
          </xdr:txBody>
        </xdr:sp>
      </mc:Choice>
      <mc:Fallback xmlns="">
        <xdr:sp macro="" textlink="">
          <xdr:nvSpPr>
            <xdr:cNvPr id="29" name="Tekstfelt 28">
              <a:extLst>
                <a:ext uri="{FF2B5EF4-FFF2-40B4-BE49-F238E27FC236}">
                  <a16:creationId xmlns:a16="http://schemas.microsoft.com/office/drawing/2014/main" id="{70C88D3B-2226-4D96-ADFB-B305B571F5DC}"/>
                </a:ext>
              </a:extLst>
            </xdr:cNvPr>
            <xdr:cNvSpPr txBox="1"/>
          </xdr:nvSpPr>
          <xdr:spPr>
            <a:xfrm>
              <a:off x="3162300" y="9058275"/>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(𝐸_𝑖𝑗 )=𝑅_𝑖·(𝐶_𝑗/𝑁)</a:t>
              </a:r>
              <a:endParaRPr lang="da-DK" sz="1100" b="0"/>
            </a:p>
          </xdr:txBody>
        </xdr:sp>
      </mc:Fallback>
    </mc:AlternateContent>
    <xdr:clientData/>
  </xdr:oneCellAnchor>
  <xdr:twoCellAnchor editAs="oneCell">
    <xdr:from>
      <xdr:col>11</xdr:col>
      <xdr:colOff>299783</xdr:colOff>
      <xdr:row>80</xdr:row>
      <xdr:rowOff>121921</xdr:rowOff>
    </xdr:from>
    <xdr:to>
      <xdr:col>18</xdr:col>
      <xdr:colOff>27337</xdr:colOff>
      <xdr:row>95</xdr:row>
      <xdr:rowOff>171372</xdr:rowOff>
    </xdr:to>
    <xdr:pic>
      <xdr:nvPicPr>
        <xdr:cNvPr id="47" name="Billede 30">
          <a:extLst>
            <a:ext uri="{FF2B5EF4-FFF2-40B4-BE49-F238E27FC236}">
              <a16:creationId xmlns:a16="http://schemas.microsoft.com/office/drawing/2014/main" id="{3E97DA3B-F4B7-40E5-BCA6-B835B8253DEA}"/>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7043483" y="15217141"/>
          <a:ext cx="4032854" cy="2847079"/>
        </a:xfrm>
        <a:prstGeom prst="rect">
          <a:avLst/>
        </a:prstGeom>
      </xdr:spPr>
    </xdr:pic>
    <xdr:clientData/>
  </xdr:twoCellAnchor>
  <xdr:twoCellAnchor editAs="oneCell">
    <xdr:from>
      <xdr:col>11</xdr:col>
      <xdr:colOff>563881</xdr:colOff>
      <xdr:row>96</xdr:row>
      <xdr:rowOff>175260</xdr:rowOff>
    </xdr:from>
    <xdr:to>
      <xdr:col>17</xdr:col>
      <xdr:colOff>187087</xdr:colOff>
      <xdr:row>110</xdr:row>
      <xdr:rowOff>159590</xdr:rowOff>
    </xdr:to>
    <xdr:pic>
      <xdr:nvPicPr>
        <xdr:cNvPr id="46" name="Billede 31">
          <a:extLst>
            <a:ext uri="{FF2B5EF4-FFF2-40B4-BE49-F238E27FC236}">
              <a16:creationId xmlns:a16="http://schemas.microsoft.com/office/drawing/2014/main" id="{AB4C521E-17C6-47DE-8D41-A5FC8864068D}"/>
            </a:ext>
          </a:extLst>
        </xdr:cNvPr>
        <xdr:cNvPicPr>
          <a:picLocks noChangeAspect="1"/>
        </xdr:cNvPicPr>
      </xdr:nvPicPr>
      <xdr:blipFill>
        <a:blip xmlns:r="http://schemas.openxmlformats.org/officeDocument/2006/relationships" r:embed="rId6" cstate="screen">
          <a:extLst>
            <a:ext uri="{28A0092B-C50C-407E-A947-70E740481C1C}">
              <a14:useLocalDpi xmlns:a14="http://schemas.microsoft.com/office/drawing/2010/main"/>
            </a:ext>
          </a:extLst>
        </a:blip>
        <a:stretch>
          <a:fillRect/>
        </a:stretch>
      </xdr:blipFill>
      <xdr:spPr>
        <a:xfrm>
          <a:off x="7307581" y="18227040"/>
          <a:ext cx="3313463" cy="2569687"/>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10</xdr:col>
      <xdr:colOff>114300</xdr:colOff>
      <xdr:row>7</xdr:row>
      <xdr:rowOff>133351</xdr:rowOff>
    </xdr:from>
    <xdr:to>
      <xdr:col>12</xdr:col>
      <xdr:colOff>467600</xdr:colOff>
      <xdr:row>13</xdr:row>
      <xdr:rowOff>1</xdr:rowOff>
    </xdr:to>
    <xdr:pic>
      <xdr:nvPicPr>
        <xdr:cNvPr id="3" name="Billede 2">
          <a:extLst>
            <a:ext uri="{FF2B5EF4-FFF2-40B4-BE49-F238E27FC236}">
              <a16:creationId xmlns:a16="http://schemas.microsoft.com/office/drawing/2014/main" id="{37B9A7AA-0D78-4BD6-8464-1E577339AE2D}"/>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5600700" y="1422401"/>
          <a:ext cx="1572500" cy="1009650"/>
        </a:xfrm>
        <a:prstGeom prst="rect">
          <a:avLst/>
        </a:prstGeom>
      </xdr:spPr>
    </xdr:pic>
    <xdr:clientData/>
  </xdr:twoCellAnchor>
  <xdr:twoCellAnchor editAs="oneCell">
    <xdr:from>
      <xdr:col>10</xdr:col>
      <xdr:colOff>82550</xdr:colOff>
      <xdr:row>27</xdr:row>
      <xdr:rowOff>63500</xdr:rowOff>
    </xdr:from>
    <xdr:to>
      <xdr:col>13</xdr:col>
      <xdr:colOff>12700</xdr:colOff>
      <xdr:row>35</xdr:row>
      <xdr:rowOff>51261</xdr:rowOff>
    </xdr:to>
    <xdr:pic>
      <xdr:nvPicPr>
        <xdr:cNvPr id="4" name="Billede 3">
          <a:extLst>
            <a:ext uri="{FF2B5EF4-FFF2-40B4-BE49-F238E27FC236}">
              <a16:creationId xmlns:a16="http://schemas.microsoft.com/office/drawing/2014/main" id="{46D5E3A4-7653-4097-B948-7E722BC7421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708650" y="4933950"/>
          <a:ext cx="1758950" cy="1467311"/>
        </a:xfrm>
        <a:prstGeom prst="rect">
          <a:avLst/>
        </a:prstGeom>
      </xdr:spPr>
    </xdr:pic>
    <xdr:clientData/>
  </xdr:twoCellAnchor>
  <xdr:twoCellAnchor editAs="oneCell">
    <xdr:from>
      <xdr:col>10</xdr:col>
      <xdr:colOff>158751</xdr:colOff>
      <xdr:row>40</xdr:row>
      <xdr:rowOff>171451</xdr:rowOff>
    </xdr:from>
    <xdr:to>
      <xdr:col>15</xdr:col>
      <xdr:colOff>387351</xdr:colOff>
      <xdr:row>53</xdr:row>
      <xdr:rowOff>42933</xdr:rowOff>
    </xdr:to>
    <xdr:pic>
      <xdr:nvPicPr>
        <xdr:cNvPr id="5" name="Billede 4">
          <a:extLst>
            <a:ext uri="{FF2B5EF4-FFF2-40B4-BE49-F238E27FC236}">
              <a16:creationId xmlns:a16="http://schemas.microsoft.com/office/drawing/2014/main" id="{7B17E497-22D8-4879-8D6A-5DC0AACF5361}"/>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5784851" y="7270751"/>
          <a:ext cx="3276600" cy="2354332"/>
        </a:xfrm>
        <a:prstGeom prst="rect">
          <a:avLst/>
        </a:prstGeom>
      </xdr:spPr>
    </xdr:pic>
    <xdr:clientData/>
  </xdr:twoCellAnchor>
  <xdr:oneCellAnchor>
    <xdr:from>
      <xdr:col>5</xdr:col>
      <xdr:colOff>561975</xdr:colOff>
      <xdr:row>74</xdr:row>
      <xdr:rowOff>158750</xdr:rowOff>
    </xdr:from>
    <xdr:ext cx="1047017" cy="316882"/>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E693F808-F433-4196-AAF4-FCD6F04CCD33}"/>
                </a:ext>
              </a:extLst>
            </xdr:cNvPr>
            <xdr:cNvSpPr txBox="1"/>
          </xdr:nvSpPr>
          <xdr:spPr>
            <a:xfrm>
              <a:off x="3000375" y="14109700"/>
              <a:ext cx="104701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𝑀𝑒𝑑𝑖𝑎𝑛</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+1</m:t>
                        </m:r>
                      </m:num>
                      <m:den>
                        <m:r>
                          <a:rPr lang="da-DK" sz="1100" b="0" i="1">
                            <a:latin typeface="Cambria Math" panose="02040503050406030204" pitchFamily="18" charset="0"/>
                          </a:rPr>
                          <m:t>2</m:t>
                        </m:r>
                      </m:den>
                    </m:f>
                  </m:oMath>
                </m:oMathPara>
              </a14:m>
              <a:endParaRPr lang="da-DK" sz="1100"/>
            </a:p>
          </xdr:txBody>
        </xdr:sp>
      </mc:Choice>
      <mc:Fallback xmlns="">
        <xdr:sp macro="" textlink="">
          <xdr:nvSpPr>
            <xdr:cNvPr id="6" name="Tekstfelt 5">
              <a:extLst>
                <a:ext uri="{FF2B5EF4-FFF2-40B4-BE49-F238E27FC236}">
                  <a16:creationId xmlns:a16="http://schemas.microsoft.com/office/drawing/2014/main" id="{E693F808-F433-4196-AAF4-FCD6F04CCD33}"/>
                </a:ext>
              </a:extLst>
            </xdr:cNvPr>
            <xdr:cNvSpPr txBox="1"/>
          </xdr:nvSpPr>
          <xdr:spPr>
            <a:xfrm>
              <a:off x="3000375" y="14109700"/>
              <a:ext cx="104701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𝑀𝑒𝑑𝑖𝑎𝑛=(𝑁+1)/2</a:t>
              </a:r>
              <a:endParaRPr lang="da-DK" sz="1100"/>
            </a:p>
          </xdr:txBody>
        </xdr:sp>
      </mc:Fallback>
    </mc:AlternateContent>
    <xdr:clientData/>
  </xdr:oneCellAnchor>
  <xdr:twoCellAnchor editAs="oneCell">
    <xdr:from>
      <xdr:col>13</xdr:col>
      <xdr:colOff>457199</xdr:colOff>
      <xdr:row>9</xdr:row>
      <xdr:rowOff>25400</xdr:rowOff>
    </xdr:from>
    <xdr:to>
      <xdr:col>22</xdr:col>
      <xdr:colOff>341436</xdr:colOff>
      <xdr:row>30</xdr:row>
      <xdr:rowOff>31750</xdr:rowOff>
    </xdr:to>
    <xdr:pic>
      <xdr:nvPicPr>
        <xdr:cNvPr id="7" name="Billede 6">
          <a:extLst>
            <a:ext uri="{FF2B5EF4-FFF2-40B4-BE49-F238E27FC236}">
              <a16:creationId xmlns:a16="http://schemas.microsoft.com/office/drawing/2014/main" id="{800331D9-F96C-46B7-8713-7C831D0611EB}"/>
            </a:ext>
          </a:extLst>
        </xdr:cNvPr>
        <xdr:cNvPicPr>
          <a:picLocks noChangeAspect="1"/>
        </xdr:cNvPicPr>
      </xdr:nvPicPr>
      <xdr:blipFill>
        <a:blip xmlns:r="http://schemas.openxmlformats.org/officeDocument/2006/relationships" r:embed="rId4"/>
        <a:stretch>
          <a:fillRect/>
        </a:stretch>
      </xdr:blipFill>
      <xdr:spPr>
        <a:xfrm>
          <a:off x="9182099" y="1689100"/>
          <a:ext cx="5370637" cy="3956050"/>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oneCellAnchor>
    <xdr:from>
      <xdr:col>4</xdr:col>
      <xdr:colOff>9525</xdr:colOff>
      <xdr:row>5</xdr:row>
      <xdr:rowOff>6350</xdr:rowOff>
    </xdr:from>
    <xdr:ext cx="1601785" cy="172227"/>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F11E1FA0-FE12-435D-A0C9-4D25D1E6BFC9}"/>
                </a:ext>
              </a:extLst>
            </xdr:cNvPr>
            <xdr:cNvSpPr txBox="1"/>
          </xdr:nvSpPr>
          <xdr:spPr>
            <a:xfrm>
              <a:off x="4886325" y="927100"/>
              <a:ext cx="160178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𝑂𝑅</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F11E1FA0-FE12-435D-A0C9-4D25D1E6BFC9}"/>
                </a:ext>
              </a:extLst>
            </xdr:cNvPr>
            <xdr:cNvSpPr txBox="1"/>
          </xdr:nvSpPr>
          <xdr:spPr>
            <a:xfrm>
              <a:off x="4886325" y="927100"/>
              <a:ext cx="160178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𝑂𝑅 𝐵)=𝑝(𝐴)+𝑝(𝐵)</a:t>
              </a:r>
              <a:endParaRPr lang="da-DK" sz="1100"/>
            </a:p>
          </xdr:txBody>
        </xdr:sp>
      </mc:Fallback>
    </mc:AlternateContent>
    <xdr:clientData/>
  </xdr:oneCellAnchor>
  <xdr:oneCellAnchor>
    <xdr:from>
      <xdr:col>4</xdr:col>
      <xdr:colOff>28575</xdr:colOff>
      <xdr:row>11</xdr:row>
      <xdr:rowOff>12700</xdr:rowOff>
    </xdr:from>
    <xdr:ext cx="2462277"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D9FECCF5-37D9-4E6C-BECA-0F12B0076A4E}"/>
                </a:ext>
              </a:extLst>
            </xdr:cNvPr>
            <xdr:cNvSpPr txBox="1"/>
          </xdr:nvSpPr>
          <xdr:spPr>
            <a:xfrm>
              <a:off x="4905375" y="2038350"/>
              <a:ext cx="2462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𝑂𝑅</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𝑎𝑛𝑑</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D9FECCF5-37D9-4E6C-BECA-0F12B0076A4E}"/>
                </a:ext>
              </a:extLst>
            </xdr:cNvPr>
            <xdr:cNvSpPr txBox="1"/>
          </xdr:nvSpPr>
          <xdr:spPr>
            <a:xfrm>
              <a:off x="4905375" y="2038350"/>
              <a:ext cx="2462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𝑂𝑅 𝐵)=𝑝(𝐴)+𝑝(𝐵)−𝑝(𝐴 𝑎𝑛𝑑 𝐵)</a:t>
              </a:r>
              <a:endParaRPr lang="da-DK" sz="1100"/>
            </a:p>
          </xdr:txBody>
        </xdr:sp>
      </mc:Fallback>
    </mc:AlternateContent>
    <xdr:clientData/>
  </xdr:oneCellAnchor>
  <xdr:oneCellAnchor>
    <xdr:from>
      <xdr:col>4</xdr:col>
      <xdr:colOff>79375</xdr:colOff>
      <xdr:row>16</xdr:row>
      <xdr:rowOff>6350</xdr:rowOff>
    </xdr:from>
    <xdr:ext cx="1062983" cy="172227"/>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15F1B103-F1A4-4D5B-A4FE-646EADD351ED}"/>
                </a:ext>
              </a:extLst>
            </xdr:cNvPr>
            <xdr:cNvSpPr txBox="1"/>
          </xdr:nvSpPr>
          <xdr:spPr>
            <a:xfrm>
              <a:off x="4956175" y="2768600"/>
              <a:ext cx="10629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𝑙𝑖𝑔𝑒</m:t>
                      </m:r>
                      <m:r>
                        <a:rPr lang="da-DK" sz="1100" b="0" i="1">
                          <a:latin typeface="Cambria Math" panose="02040503050406030204" pitchFamily="18" charset="0"/>
                        </a:rPr>
                        <m:t> </m:t>
                      </m:r>
                      <m:r>
                        <a:rPr lang="da-DK" sz="1100" b="0" i="1">
                          <a:latin typeface="Cambria Math" panose="02040503050406030204" pitchFamily="18" charset="0"/>
                        </a:rPr>
                        <m:t>𝑡𝑎𝑙</m:t>
                      </m:r>
                    </m:e>
                  </m:d>
                  <m:r>
                    <a:rPr lang="da-DK" sz="1100" b="0" i="1">
                      <a:latin typeface="Cambria Math" panose="02040503050406030204" pitchFamily="18" charset="0"/>
                    </a:rPr>
                    <m:t>=3/</m:t>
                  </m:r>
                </m:oMath>
              </a14:m>
              <a:r>
                <a:rPr lang="da-DK" sz="1100"/>
                <a:t>6</a:t>
              </a:r>
            </a:p>
          </xdr:txBody>
        </xdr:sp>
      </mc:Choice>
      <mc:Fallback xmlns="">
        <xdr:sp macro="" textlink="">
          <xdr:nvSpPr>
            <xdr:cNvPr id="4" name="Tekstfelt 3">
              <a:extLst>
                <a:ext uri="{FF2B5EF4-FFF2-40B4-BE49-F238E27FC236}">
                  <a16:creationId xmlns:a16="http://schemas.microsoft.com/office/drawing/2014/main" id="{15F1B103-F1A4-4D5B-A4FE-646EADD351ED}"/>
                </a:ext>
              </a:extLst>
            </xdr:cNvPr>
            <xdr:cNvSpPr txBox="1"/>
          </xdr:nvSpPr>
          <xdr:spPr>
            <a:xfrm>
              <a:off x="4956175" y="2768600"/>
              <a:ext cx="10629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𝑝(𝑙𝑖𝑔𝑒 𝑡𝑎𝑙)=3/</a:t>
              </a:r>
              <a:r>
                <a:rPr lang="da-DK" sz="1100"/>
                <a:t>6</a:t>
              </a:r>
            </a:p>
          </xdr:txBody>
        </xdr:sp>
      </mc:Fallback>
    </mc:AlternateContent>
    <xdr:clientData/>
  </xdr:oneCellAnchor>
  <xdr:oneCellAnchor>
    <xdr:from>
      <xdr:col>4</xdr:col>
      <xdr:colOff>53975</xdr:colOff>
      <xdr:row>17</xdr:row>
      <xdr:rowOff>12700</xdr:rowOff>
    </xdr:from>
    <xdr:ext cx="1644040"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9C30333F-849B-4353-8078-FFB54ACFEE35}"/>
                </a:ext>
              </a:extLst>
            </xdr:cNvPr>
            <xdr:cNvSpPr txBox="1"/>
          </xdr:nvSpPr>
          <xdr:spPr>
            <a:xfrm>
              <a:off x="4930775" y="2959100"/>
              <a:ext cx="1644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𝑡𝑎𝑙</m:t>
                        </m:r>
                        <m:r>
                          <a:rPr lang="da-DK" sz="1100" b="0" i="1">
                            <a:latin typeface="Cambria Math" panose="02040503050406030204" pitchFamily="18" charset="0"/>
                          </a:rPr>
                          <m:t> </m:t>
                        </m:r>
                        <m:r>
                          <a:rPr lang="da-DK" sz="1100" b="0" i="1">
                            <a:latin typeface="Cambria Math" panose="02040503050406030204" pitchFamily="18" charset="0"/>
                          </a:rPr>
                          <m:t>h</m:t>
                        </m:r>
                        <m:r>
                          <a:rPr lang="da-DK" sz="1100" b="0" i="1">
                            <a:latin typeface="Cambria Math" panose="02040503050406030204" pitchFamily="18" charset="0"/>
                          </a:rPr>
                          <m:t>ø</m:t>
                        </m:r>
                        <m:r>
                          <a:rPr lang="da-DK" sz="1100" b="0" i="1">
                            <a:latin typeface="Cambria Math" panose="02040503050406030204" pitchFamily="18" charset="0"/>
                          </a:rPr>
                          <m:t>𝑗𝑒𝑟𝑒</m:t>
                        </m:r>
                        <m:r>
                          <a:rPr lang="da-DK" sz="1100" b="0" i="1">
                            <a:latin typeface="Cambria Math" panose="02040503050406030204" pitchFamily="18" charset="0"/>
                          </a:rPr>
                          <m:t> </m:t>
                        </m:r>
                        <m:r>
                          <a:rPr lang="da-DK" sz="1100" b="0" i="1">
                            <a:latin typeface="Cambria Math" panose="02040503050406030204" pitchFamily="18" charset="0"/>
                          </a:rPr>
                          <m:t>𝑒𝑛𝑑</m:t>
                        </m:r>
                        <m:r>
                          <a:rPr lang="da-DK" sz="1100" b="0" i="1">
                            <a:latin typeface="Cambria Math" panose="02040503050406030204" pitchFamily="18" charset="0"/>
                          </a:rPr>
                          <m:t> 3</m:t>
                        </m:r>
                      </m:e>
                    </m:d>
                    <m:r>
                      <a:rPr lang="da-DK" sz="1100" b="0" i="1">
                        <a:latin typeface="Cambria Math" panose="02040503050406030204" pitchFamily="18" charset="0"/>
                      </a:rPr>
                      <m:t>=3/6</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9C30333F-849B-4353-8078-FFB54ACFEE35}"/>
                </a:ext>
              </a:extLst>
            </xdr:cNvPr>
            <xdr:cNvSpPr txBox="1"/>
          </xdr:nvSpPr>
          <xdr:spPr>
            <a:xfrm>
              <a:off x="4930775" y="2959100"/>
              <a:ext cx="1644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𝑝(𝑡𝑎𝑙 ℎø𝑗𝑒𝑟𝑒 𝑒𝑛𝑑 3)=3/6</a:t>
              </a:r>
              <a:endParaRPr lang="da-DK" sz="1100"/>
            </a:p>
          </xdr:txBody>
        </xdr:sp>
      </mc:Fallback>
    </mc:AlternateContent>
    <xdr:clientData/>
  </xdr:oneCellAnchor>
  <xdr:oneCellAnchor>
    <xdr:from>
      <xdr:col>4</xdr:col>
      <xdr:colOff>34925</xdr:colOff>
      <xdr:row>18</xdr:row>
      <xdr:rowOff>0</xdr:rowOff>
    </xdr:from>
    <xdr:ext cx="2131161"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26DB2C6B-C5AA-4C8B-BAB9-7ACA4CD36835}"/>
                </a:ext>
              </a:extLst>
            </xdr:cNvPr>
            <xdr:cNvSpPr txBox="1"/>
          </xdr:nvSpPr>
          <xdr:spPr>
            <a:xfrm>
              <a:off x="4911725" y="3130550"/>
              <a:ext cx="21311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𝑡𝑎𝑙</m:t>
                        </m:r>
                        <m:r>
                          <a:rPr lang="da-DK" sz="1100" b="0" i="1">
                            <a:latin typeface="Cambria Math" panose="02040503050406030204" pitchFamily="18" charset="0"/>
                            <a:ea typeface="Cambria Math" panose="02040503050406030204" pitchFamily="18" charset="0"/>
                          </a:rPr>
                          <m:t>≤3 </m:t>
                        </m:r>
                        <m:r>
                          <a:rPr lang="da-DK" sz="1100" b="0" i="1">
                            <a:latin typeface="Cambria Math" panose="02040503050406030204" pitchFamily="18" charset="0"/>
                            <a:ea typeface="Cambria Math" panose="02040503050406030204" pitchFamily="18" charset="0"/>
                          </a:rPr>
                          <m:t>𝑠𝑜𝑚</m:t>
                        </m:r>
                        <m:r>
                          <a:rPr lang="da-DK" sz="1100" b="0" i="1">
                            <a:latin typeface="Cambria Math" panose="02040503050406030204" pitchFamily="18" charset="0"/>
                            <a:ea typeface="Cambria Math" panose="02040503050406030204" pitchFamily="18" charset="0"/>
                          </a:rPr>
                          <m:t> </m:t>
                        </m:r>
                        <m:r>
                          <a:rPr lang="da-DK" sz="1100" b="0" i="1">
                            <a:latin typeface="Cambria Math" panose="02040503050406030204" pitchFamily="18" charset="0"/>
                            <a:ea typeface="Cambria Math" panose="02040503050406030204" pitchFamily="18" charset="0"/>
                          </a:rPr>
                          <m:t>𝑖𝑘𝑘𝑒</m:t>
                        </m:r>
                        <m:r>
                          <a:rPr lang="da-DK" sz="1100" b="0" i="1">
                            <a:latin typeface="Cambria Math" panose="02040503050406030204" pitchFamily="18" charset="0"/>
                            <a:ea typeface="Cambria Math" panose="02040503050406030204" pitchFamily="18" charset="0"/>
                          </a:rPr>
                          <m:t> </m:t>
                        </m:r>
                        <m:r>
                          <a:rPr lang="da-DK" sz="1100" b="0" i="1">
                            <a:latin typeface="Cambria Math" panose="02040503050406030204" pitchFamily="18" charset="0"/>
                            <a:ea typeface="Cambria Math" panose="02040503050406030204" pitchFamily="18" charset="0"/>
                          </a:rPr>
                          <m:t>𝑒𝑟</m:t>
                        </m:r>
                        <m:r>
                          <a:rPr lang="da-DK" sz="1100" b="0" i="1">
                            <a:latin typeface="Cambria Math" panose="02040503050406030204" pitchFamily="18" charset="0"/>
                            <a:ea typeface="Cambria Math" panose="02040503050406030204" pitchFamily="18" charset="0"/>
                          </a:rPr>
                          <m:t> </m:t>
                        </m:r>
                        <m:r>
                          <a:rPr lang="da-DK" sz="1100" b="0" i="1">
                            <a:latin typeface="Cambria Math" panose="02040503050406030204" pitchFamily="18" charset="0"/>
                            <a:ea typeface="Cambria Math" panose="02040503050406030204" pitchFamily="18" charset="0"/>
                          </a:rPr>
                          <m:t>𝑙𝑖𝑔𝑒</m:t>
                        </m:r>
                      </m:e>
                    </m:d>
                    <m:r>
                      <a:rPr lang="da-DK" sz="1100" b="0" i="1">
                        <a:latin typeface="Cambria Math" panose="02040503050406030204" pitchFamily="18" charset="0"/>
                        <a:ea typeface="Cambria Math" panose="02040503050406030204" pitchFamily="18" charset="0"/>
                      </a:rPr>
                      <m:t>=2/6</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26DB2C6B-C5AA-4C8B-BAB9-7ACA4CD36835}"/>
                </a:ext>
              </a:extLst>
            </xdr:cNvPr>
            <xdr:cNvSpPr txBox="1"/>
          </xdr:nvSpPr>
          <xdr:spPr>
            <a:xfrm>
              <a:off x="4911725" y="3130550"/>
              <a:ext cx="21311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𝑝(𝑡𝑎𝑙</a:t>
              </a:r>
              <a:r>
                <a:rPr lang="da-DK" sz="1100" b="0" i="0">
                  <a:latin typeface="Cambria Math" panose="02040503050406030204" pitchFamily="18" charset="0"/>
                  <a:ea typeface="Cambria Math" panose="02040503050406030204" pitchFamily="18" charset="0"/>
                </a:rPr>
                <a:t>≤3 𝑠𝑜𝑚 𝑖𝑘𝑘𝑒 𝑒𝑟 𝑙𝑖𝑔𝑒)=2/6</a:t>
              </a:r>
              <a:endParaRPr lang="da-DK" sz="1100"/>
            </a:p>
          </xdr:txBody>
        </xdr:sp>
      </mc:Fallback>
    </mc:AlternateContent>
    <xdr:clientData/>
  </xdr:oneCellAnchor>
  <xdr:oneCellAnchor>
    <xdr:from>
      <xdr:col>4</xdr:col>
      <xdr:colOff>15875</xdr:colOff>
      <xdr:row>20</xdr:row>
      <xdr:rowOff>120650</xdr:rowOff>
    </xdr:from>
    <xdr:ext cx="2548839" cy="318036"/>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238DD412-8B78-4E2D-90E6-C0C9BA169273}"/>
                </a:ext>
              </a:extLst>
            </xdr:cNvPr>
            <xdr:cNvSpPr txBox="1"/>
          </xdr:nvSpPr>
          <xdr:spPr>
            <a:xfrm>
              <a:off x="4892675" y="3619500"/>
              <a:ext cx="254883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𝑙𝑖𝑔𝑒</m:t>
                        </m:r>
                        <m:r>
                          <a:rPr lang="da-DK" sz="1100" b="0" i="1">
                            <a:latin typeface="Cambria Math" panose="02040503050406030204" pitchFamily="18" charset="0"/>
                          </a:rPr>
                          <m:t> </m:t>
                        </m:r>
                        <m:r>
                          <a:rPr lang="da-DK" sz="1100" b="0" i="1">
                            <a:latin typeface="Cambria Math" panose="02040503050406030204" pitchFamily="18" charset="0"/>
                          </a:rPr>
                          <m:t>𝐸𝐿𝐿𝐸𝑅</m:t>
                        </m:r>
                        <m:r>
                          <a:rPr lang="da-DK" sz="1100" b="0" i="1">
                            <a:latin typeface="Cambria Math" panose="02040503050406030204" pitchFamily="18" charset="0"/>
                          </a:rPr>
                          <m:t>&gt;3</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2</m:t>
                        </m:r>
                      </m:num>
                      <m:den>
                        <m:r>
                          <a:rPr lang="da-DK" sz="1100" b="0" i="1">
                            <a:latin typeface="Cambria Math" panose="02040503050406030204" pitchFamily="18" charset="0"/>
                          </a:rPr>
                          <m:t>6</m:t>
                        </m:r>
                      </m:den>
                    </m:f>
                    <m:r>
                      <a:rPr lang="da-DK" sz="1100" b="0" i="1">
                        <a:latin typeface="Cambria Math" panose="02040503050406030204" pitchFamily="18" charset="0"/>
                      </a:rPr>
                      <m:t>=0,6667</m:t>
                    </m:r>
                  </m:oMath>
                </m:oMathPara>
              </a14:m>
              <a:endParaRPr lang="da-DK" sz="1100"/>
            </a:p>
          </xdr:txBody>
        </xdr:sp>
      </mc:Choice>
      <mc:Fallback xmlns="">
        <xdr:sp macro="" textlink="">
          <xdr:nvSpPr>
            <xdr:cNvPr id="7" name="Tekstfelt 6">
              <a:extLst>
                <a:ext uri="{FF2B5EF4-FFF2-40B4-BE49-F238E27FC236}">
                  <a16:creationId xmlns:a16="http://schemas.microsoft.com/office/drawing/2014/main" id="{238DD412-8B78-4E2D-90E6-C0C9BA169273}"/>
                </a:ext>
              </a:extLst>
            </xdr:cNvPr>
            <xdr:cNvSpPr txBox="1"/>
          </xdr:nvSpPr>
          <xdr:spPr>
            <a:xfrm>
              <a:off x="4892675" y="3619500"/>
              <a:ext cx="254883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𝑝(𝑙𝑖𝑔𝑒 𝐸𝐿𝐿𝐸𝑅&gt;3)=3/6+3/6−2/6=0,6667</a:t>
              </a:r>
              <a:endParaRPr lang="da-DK" sz="1100"/>
            </a:p>
          </xdr:txBody>
        </xdr:sp>
      </mc:Fallback>
    </mc:AlternateContent>
    <xdr:clientData/>
  </xdr:oneCellAnchor>
  <xdr:oneCellAnchor>
    <xdr:from>
      <xdr:col>12</xdr:col>
      <xdr:colOff>28575</xdr:colOff>
      <xdr:row>5</xdr:row>
      <xdr:rowOff>19050</xdr:rowOff>
    </xdr:from>
    <xdr:ext cx="1641155"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3DB3FF15-B644-4B08-AB64-1544AFE43338}"/>
                </a:ext>
              </a:extLst>
            </xdr:cNvPr>
            <xdr:cNvSpPr txBox="1"/>
          </xdr:nvSpPr>
          <xdr:spPr>
            <a:xfrm>
              <a:off x="7343775" y="939800"/>
              <a:ext cx="16411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3DB3FF15-B644-4B08-AB64-1544AFE43338}"/>
                </a:ext>
              </a:extLst>
            </xdr:cNvPr>
            <xdr:cNvSpPr txBox="1"/>
          </xdr:nvSpPr>
          <xdr:spPr>
            <a:xfrm>
              <a:off x="7343775" y="939800"/>
              <a:ext cx="16411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𝐴𝑁𝐷 𝐵)=𝑝(𝐴)·𝑝(𝐵)</a:t>
              </a:r>
              <a:endParaRPr lang="da-DK" sz="1100"/>
            </a:p>
          </xdr:txBody>
        </xdr:sp>
      </mc:Fallback>
    </mc:AlternateContent>
    <xdr:clientData/>
  </xdr:oneCellAnchor>
  <xdr:oneCellAnchor>
    <xdr:from>
      <xdr:col>12</xdr:col>
      <xdr:colOff>28575</xdr:colOff>
      <xdr:row>7</xdr:row>
      <xdr:rowOff>0</xdr:rowOff>
    </xdr:from>
    <xdr:ext cx="1404102" cy="172227"/>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0EFC5F4C-C2D0-4A4A-93E9-E14711B8E9D4}"/>
                </a:ext>
              </a:extLst>
            </xdr:cNvPr>
            <xdr:cNvSpPr txBox="1"/>
          </xdr:nvSpPr>
          <xdr:spPr>
            <a:xfrm>
              <a:off x="7343775" y="1289050"/>
              <a:ext cx="1404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𝑃</m:t>
                    </m:r>
                    <m:r>
                      <a:rPr lang="da-DK" sz="1100" b="0" i="1">
                        <a:latin typeface="Cambria Math" panose="02040503050406030204" pitchFamily="18" charset="0"/>
                      </a:rPr>
                      <m:t>(</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0EFC5F4C-C2D0-4A4A-93E9-E14711B8E9D4}"/>
                </a:ext>
              </a:extLst>
            </xdr:cNvPr>
            <xdr:cNvSpPr txBox="1"/>
          </xdr:nvSpPr>
          <xdr:spPr>
            <a:xfrm>
              <a:off x="7343775" y="1289050"/>
              <a:ext cx="1404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𝐴𝑁𝐷 𝐵)=𝑃(𝐴, 𝐵)</a:t>
              </a:r>
              <a:endParaRPr lang="da-DK" sz="1100"/>
            </a:p>
          </xdr:txBody>
        </xdr:sp>
      </mc:Fallback>
    </mc:AlternateContent>
    <xdr:clientData/>
  </xdr:oneCellAnchor>
  <xdr:oneCellAnchor>
    <xdr:from>
      <xdr:col>12</xdr:col>
      <xdr:colOff>53975</xdr:colOff>
      <xdr:row>15</xdr:row>
      <xdr:rowOff>88900</xdr:rowOff>
    </xdr:from>
    <xdr:ext cx="1092992" cy="318036"/>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9B0EE350-A31A-4CDB-B442-6BC96A5A7849}"/>
                </a:ext>
              </a:extLst>
            </xdr:cNvPr>
            <xdr:cNvSpPr txBox="1"/>
          </xdr:nvSpPr>
          <xdr:spPr>
            <a:xfrm>
              <a:off x="7369175" y="2851150"/>
              <a:ext cx="109299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𝑙𝑖𝑔𝑒</m:t>
                        </m:r>
                        <m:r>
                          <a:rPr lang="da-DK" sz="1100" b="0" i="1">
                            <a:latin typeface="Cambria Math" panose="02040503050406030204" pitchFamily="18" charset="0"/>
                          </a:rPr>
                          <m:t> </m:t>
                        </m:r>
                        <m:r>
                          <a:rPr lang="da-DK" sz="1100" b="0" i="1">
                            <a:latin typeface="Cambria Math" panose="02040503050406030204" pitchFamily="18" charset="0"/>
                          </a:rPr>
                          <m:t>𝑡𝑎𝑙</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oMath>
                </m:oMathPara>
              </a14:m>
              <a:endParaRPr lang="da-DK" sz="1100"/>
            </a:p>
          </xdr:txBody>
        </xdr:sp>
      </mc:Choice>
      <mc:Fallback xmlns="">
        <xdr:sp macro="" textlink="">
          <xdr:nvSpPr>
            <xdr:cNvPr id="10" name="Tekstfelt 9">
              <a:extLst>
                <a:ext uri="{FF2B5EF4-FFF2-40B4-BE49-F238E27FC236}">
                  <a16:creationId xmlns:a16="http://schemas.microsoft.com/office/drawing/2014/main" id="{9B0EE350-A31A-4CDB-B442-6BC96A5A7849}"/>
                </a:ext>
              </a:extLst>
            </xdr:cNvPr>
            <xdr:cNvSpPr txBox="1"/>
          </xdr:nvSpPr>
          <xdr:spPr>
            <a:xfrm>
              <a:off x="7369175" y="2851150"/>
              <a:ext cx="109299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𝑝(1:𝑙𝑖𝑔𝑒 𝑡𝑎𝑙)=3/6</a:t>
              </a:r>
              <a:endParaRPr lang="da-DK" sz="1100"/>
            </a:p>
          </xdr:txBody>
        </xdr:sp>
      </mc:Fallback>
    </mc:AlternateContent>
    <xdr:clientData/>
  </xdr:oneCellAnchor>
  <xdr:oneCellAnchor>
    <xdr:from>
      <xdr:col>12</xdr:col>
      <xdr:colOff>28575</xdr:colOff>
      <xdr:row>17</xdr:row>
      <xdr:rowOff>82550</xdr:rowOff>
    </xdr:from>
    <xdr:ext cx="1173911" cy="318036"/>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6108E348-6039-4672-B6C7-440FD8F46DFB}"/>
                </a:ext>
              </a:extLst>
            </xdr:cNvPr>
            <xdr:cNvSpPr txBox="1"/>
          </xdr:nvSpPr>
          <xdr:spPr>
            <a:xfrm>
              <a:off x="7343775" y="3213100"/>
              <a:ext cx="117391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2:</m:t>
                        </m:r>
                        <m:r>
                          <a:rPr lang="da-DK" sz="1100" b="0" i="1">
                            <a:latin typeface="Cambria Math" panose="02040503050406030204" pitchFamily="18" charset="0"/>
                          </a:rPr>
                          <m:t>𝑢𝑙𝑖𝑔𝑒</m:t>
                        </m:r>
                        <m:r>
                          <a:rPr lang="da-DK" sz="1100" b="0" i="1">
                            <a:latin typeface="Cambria Math" panose="02040503050406030204" pitchFamily="18" charset="0"/>
                          </a:rPr>
                          <m:t> </m:t>
                        </m:r>
                        <m:r>
                          <a:rPr lang="da-DK" sz="1100" b="0" i="1">
                            <a:latin typeface="Cambria Math" panose="02040503050406030204" pitchFamily="18" charset="0"/>
                          </a:rPr>
                          <m:t>𝑡𝑎𝑙</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6108E348-6039-4672-B6C7-440FD8F46DFB}"/>
                </a:ext>
              </a:extLst>
            </xdr:cNvPr>
            <xdr:cNvSpPr txBox="1"/>
          </xdr:nvSpPr>
          <xdr:spPr>
            <a:xfrm>
              <a:off x="7343775" y="3213100"/>
              <a:ext cx="117391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𝑝(2:𝑢𝑙𝑖𝑔𝑒 𝑡𝑎𝑙)=3/6</a:t>
              </a:r>
              <a:endParaRPr lang="da-DK" sz="1100"/>
            </a:p>
          </xdr:txBody>
        </xdr:sp>
      </mc:Fallback>
    </mc:AlternateContent>
    <xdr:clientData/>
  </xdr:oneCellAnchor>
  <xdr:oneCellAnchor>
    <xdr:from>
      <xdr:col>11</xdr:col>
      <xdr:colOff>606425</xdr:colOff>
      <xdr:row>20</xdr:row>
      <xdr:rowOff>107950</xdr:rowOff>
    </xdr:from>
    <xdr:ext cx="2267800" cy="318036"/>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E6BD8F7E-8111-43F8-891C-A581619D1D5C}"/>
                </a:ext>
              </a:extLst>
            </xdr:cNvPr>
            <xdr:cNvSpPr txBox="1"/>
          </xdr:nvSpPr>
          <xdr:spPr>
            <a:xfrm>
              <a:off x="7312025" y="3790950"/>
              <a:ext cx="22678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𝑙𝑖𝑔𝑒</m:t>
                        </m:r>
                        <m:r>
                          <a:rPr lang="da-DK" sz="1100" b="0" i="1">
                            <a:latin typeface="Cambria Math" panose="02040503050406030204" pitchFamily="18" charset="0"/>
                          </a:rPr>
                          <m:t>, 2:</m:t>
                        </m:r>
                        <m:r>
                          <a:rPr lang="da-DK" sz="1100" b="0" i="1">
                            <a:latin typeface="Cambria Math" panose="02040503050406030204" pitchFamily="18" charset="0"/>
                          </a:rPr>
                          <m:t>𝑢𝑙𝑖𝑔𝑒</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9</m:t>
                        </m:r>
                      </m:num>
                      <m:den>
                        <m:r>
                          <a:rPr lang="da-DK" sz="1100" b="0" i="1">
                            <a:latin typeface="Cambria Math" panose="02040503050406030204" pitchFamily="18" charset="0"/>
                          </a:rPr>
                          <m:t>36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4</m:t>
                        </m:r>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E6BD8F7E-8111-43F8-891C-A581619D1D5C}"/>
                </a:ext>
              </a:extLst>
            </xdr:cNvPr>
            <xdr:cNvSpPr txBox="1"/>
          </xdr:nvSpPr>
          <xdr:spPr>
            <a:xfrm>
              <a:off x="7312025" y="3790950"/>
              <a:ext cx="22678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𝑝(1:𝑙𝑖𝑔𝑒, 2:𝑢𝑙𝑖𝑔𝑒)=3/6·3/6=9/36⇒1/4</a:t>
              </a:r>
              <a:endParaRPr lang="da-DK" sz="1100"/>
            </a:p>
          </xdr:txBody>
        </xdr:sp>
      </mc:Fallback>
    </mc:AlternateContent>
    <xdr:clientData/>
  </xdr:oneCellAnchor>
  <xdr:oneCellAnchor>
    <xdr:from>
      <xdr:col>4</xdr:col>
      <xdr:colOff>34925</xdr:colOff>
      <xdr:row>28</xdr:row>
      <xdr:rowOff>177800</xdr:rowOff>
    </xdr:from>
    <xdr:ext cx="2573140"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8D7DBDF0-78E0-41BD-A138-7AEB8A6F6F9E}"/>
                </a:ext>
              </a:extLst>
            </xdr:cNvPr>
            <xdr:cNvSpPr txBox="1"/>
          </xdr:nvSpPr>
          <xdr:spPr>
            <a:xfrm>
              <a:off x="2473325" y="5334000"/>
              <a:ext cx="25731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𝑖𝑘𝑘𝑒</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𝑜𝑔</m:t>
                        </m:r>
                        <m:r>
                          <a:rPr lang="da-DK" sz="1100" b="0" i="1">
                            <a:latin typeface="Cambria Math" panose="02040503050406030204" pitchFamily="18" charset="0"/>
                          </a:rPr>
                          <m:t> </m:t>
                        </m:r>
                        <m:r>
                          <a:rPr lang="da-DK" sz="1100" b="0" i="1">
                            <a:latin typeface="Cambria Math" panose="02040503050406030204" pitchFamily="18" charset="0"/>
                          </a:rPr>
                          <m:t>𝑖𝑘𝑘𝑒</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=1−(</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oMath>
                </m:oMathPara>
              </a14:m>
              <a:endParaRPr lang="da-DK" sz="1100"/>
            </a:p>
          </xdr:txBody>
        </xdr:sp>
      </mc:Choice>
      <mc:Fallback xmlns="">
        <xdr:sp macro="" textlink="">
          <xdr:nvSpPr>
            <xdr:cNvPr id="13" name="Tekstfelt 12">
              <a:extLst>
                <a:ext uri="{FF2B5EF4-FFF2-40B4-BE49-F238E27FC236}">
                  <a16:creationId xmlns:a16="http://schemas.microsoft.com/office/drawing/2014/main" id="{8D7DBDF0-78E0-41BD-A138-7AEB8A6F6F9E}"/>
                </a:ext>
              </a:extLst>
            </xdr:cNvPr>
            <xdr:cNvSpPr txBox="1"/>
          </xdr:nvSpPr>
          <xdr:spPr>
            <a:xfrm>
              <a:off x="2473325" y="5334000"/>
              <a:ext cx="25731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𝑝(𝑖𝑘𝑘𝑒 𝐴 𝑜𝑔 𝑖𝑘𝑘𝑒 𝐵)=1−(𝑝(𝐴)+𝑝(𝐵))</a:t>
              </a:r>
              <a:endParaRPr lang="da-DK" sz="1100"/>
            </a:p>
          </xdr:txBody>
        </xdr:sp>
      </mc:Fallback>
    </mc:AlternateContent>
    <xdr:clientData/>
  </xdr:oneCellAnchor>
  <xdr:oneCellAnchor>
    <xdr:from>
      <xdr:col>4</xdr:col>
      <xdr:colOff>22225</xdr:colOff>
      <xdr:row>27</xdr:row>
      <xdr:rowOff>19050</xdr:rowOff>
    </xdr:from>
    <xdr:ext cx="1342612" cy="172227"/>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17D24A42-F440-4A82-8E9A-29B89C26CD73}"/>
                </a:ext>
              </a:extLst>
            </xdr:cNvPr>
            <xdr:cNvSpPr txBox="1"/>
          </xdr:nvSpPr>
          <xdr:spPr>
            <a:xfrm>
              <a:off x="2460625" y="4991100"/>
              <a:ext cx="134261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𝑖𝑘𝑘𝑒</m:t>
                        </m:r>
                        <m:r>
                          <a:rPr lang="da-DK" sz="1100" b="0" i="1">
                            <a:latin typeface="Cambria Math" panose="02040503050406030204" pitchFamily="18" charset="0"/>
                          </a:rPr>
                          <m:t> </m:t>
                        </m:r>
                        <m:r>
                          <a:rPr lang="da-DK" sz="1100" b="0" i="1">
                            <a:latin typeface="Cambria Math" panose="02040503050406030204" pitchFamily="18" charset="0"/>
                          </a:rPr>
                          <m:t>𝐴</m:t>
                        </m:r>
                      </m:e>
                    </m:d>
                    <m:r>
                      <a:rPr lang="da-DK" sz="1100" b="0" i="1">
                        <a:latin typeface="Cambria Math" panose="02040503050406030204" pitchFamily="18" charset="0"/>
                      </a:rPr>
                      <m:t>=1−</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𝐴</m:t>
                    </m:r>
                    <m:r>
                      <a:rPr lang="da-DK" sz="1100" b="0" i="1">
                        <a:latin typeface="Cambria Math" panose="02040503050406030204" pitchFamily="18" charset="0"/>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17D24A42-F440-4A82-8E9A-29B89C26CD73}"/>
                </a:ext>
              </a:extLst>
            </xdr:cNvPr>
            <xdr:cNvSpPr txBox="1"/>
          </xdr:nvSpPr>
          <xdr:spPr>
            <a:xfrm>
              <a:off x="2460625" y="4991100"/>
              <a:ext cx="134261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𝑝(𝑖𝑘𝑘𝑒 𝐴)=1−𝑝(𝐴)</a:t>
              </a:r>
              <a:endParaRPr lang="da-DK" sz="1100"/>
            </a:p>
          </xdr:txBody>
        </xdr:sp>
      </mc:Fallback>
    </mc:AlternateContent>
    <xdr:clientData/>
  </xdr:oneCellAnchor>
  <xdr:oneCellAnchor>
    <xdr:from>
      <xdr:col>12</xdr:col>
      <xdr:colOff>415925</xdr:colOff>
      <xdr:row>27</xdr:row>
      <xdr:rowOff>57150</xdr:rowOff>
    </xdr:from>
    <xdr:ext cx="779829" cy="318036"/>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745EAF85-D91E-4775-BDBF-215AD4ADA13F}"/>
                </a:ext>
              </a:extLst>
            </xdr:cNvPr>
            <xdr:cNvSpPr txBox="1"/>
          </xdr:nvSpPr>
          <xdr:spPr>
            <a:xfrm>
              <a:off x="7731125" y="5029200"/>
              <a:ext cx="77982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𝑣𝑖𝑛𝑑</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oMath>
                </m:oMathPara>
              </a14:m>
              <a:endParaRPr lang="da-DK" sz="1100"/>
            </a:p>
          </xdr:txBody>
        </xdr:sp>
      </mc:Choice>
      <mc:Fallback xmlns="">
        <xdr:sp macro="" textlink="">
          <xdr:nvSpPr>
            <xdr:cNvPr id="15" name="Tekstfelt 14">
              <a:extLst>
                <a:ext uri="{FF2B5EF4-FFF2-40B4-BE49-F238E27FC236}">
                  <a16:creationId xmlns:a16="http://schemas.microsoft.com/office/drawing/2014/main" id="{745EAF85-D91E-4775-BDBF-215AD4ADA13F}"/>
                </a:ext>
              </a:extLst>
            </xdr:cNvPr>
            <xdr:cNvSpPr txBox="1"/>
          </xdr:nvSpPr>
          <xdr:spPr>
            <a:xfrm>
              <a:off x="7731125" y="5029200"/>
              <a:ext cx="77982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𝑝(𝑣𝑖𝑛𝑑)=1/3</a:t>
              </a:r>
              <a:endParaRPr lang="da-DK" sz="1100"/>
            </a:p>
          </xdr:txBody>
        </xdr:sp>
      </mc:Fallback>
    </mc:AlternateContent>
    <xdr:clientData/>
  </xdr:oneCellAnchor>
  <xdr:oneCellAnchor>
    <xdr:from>
      <xdr:col>12</xdr:col>
      <xdr:colOff>498475</xdr:colOff>
      <xdr:row>29</xdr:row>
      <xdr:rowOff>101600</xdr:rowOff>
    </xdr:from>
    <xdr:ext cx="704616" cy="318036"/>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FE1BEDE6-0EA3-4C8C-AE40-B250D180C72C}"/>
                </a:ext>
              </a:extLst>
            </xdr:cNvPr>
            <xdr:cNvSpPr txBox="1"/>
          </xdr:nvSpPr>
          <xdr:spPr>
            <a:xfrm>
              <a:off x="7813675" y="5441950"/>
              <a:ext cx="70461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𝑡𝑎𝑏</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oMath>
                </m:oMathPara>
              </a14:m>
              <a:endParaRPr lang="da-DK" sz="1100"/>
            </a:p>
          </xdr:txBody>
        </xdr:sp>
      </mc:Choice>
      <mc:Fallback xmlns="">
        <xdr:sp macro="" textlink="">
          <xdr:nvSpPr>
            <xdr:cNvPr id="16" name="Tekstfelt 15">
              <a:extLst>
                <a:ext uri="{FF2B5EF4-FFF2-40B4-BE49-F238E27FC236}">
                  <a16:creationId xmlns:a16="http://schemas.microsoft.com/office/drawing/2014/main" id="{FE1BEDE6-0EA3-4C8C-AE40-B250D180C72C}"/>
                </a:ext>
              </a:extLst>
            </xdr:cNvPr>
            <xdr:cNvSpPr txBox="1"/>
          </xdr:nvSpPr>
          <xdr:spPr>
            <a:xfrm>
              <a:off x="7813675" y="5441950"/>
              <a:ext cx="70461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𝑝(𝑡𝑎𝑏)=1/3</a:t>
              </a:r>
              <a:endParaRPr lang="da-DK" sz="1100"/>
            </a:p>
          </xdr:txBody>
        </xdr:sp>
      </mc:Fallback>
    </mc:AlternateContent>
    <xdr:clientData/>
  </xdr:oneCellAnchor>
  <xdr:oneCellAnchor>
    <xdr:from>
      <xdr:col>12</xdr:col>
      <xdr:colOff>136525</xdr:colOff>
      <xdr:row>31</xdr:row>
      <xdr:rowOff>127000</xdr:rowOff>
    </xdr:from>
    <xdr:ext cx="1066702" cy="318036"/>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B2CB63A0-00C2-4877-B7DD-51AA4FE01A74}"/>
                </a:ext>
              </a:extLst>
            </xdr:cNvPr>
            <xdr:cNvSpPr txBox="1"/>
          </xdr:nvSpPr>
          <xdr:spPr>
            <a:xfrm>
              <a:off x="7451725" y="5835650"/>
              <a:ext cx="106670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𝑢𝑎𝑓𝑔𝑗𝑜𝑟𝑡</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oMath>
                </m:oMathPara>
              </a14:m>
              <a:endParaRPr lang="da-DK" sz="1100"/>
            </a:p>
          </xdr:txBody>
        </xdr:sp>
      </mc:Choice>
      <mc:Fallback xmlns="">
        <xdr:sp macro="" textlink="">
          <xdr:nvSpPr>
            <xdr:cNvPr id="17" name="Tekstfelt 16">
              <a:extLst>
                <a:ext uri="{FF2B5EF4-FFF2-40B4-BE49-F238E27FC236}">
                  <a16:creationId xmlns:a16="http://schemas.microsoft.com/office/drawing/2014/main" id="{B2CB63A0-00C2-4877-B7DD-51AA4FE01A74}"/>
                </a:ext>
              </a:extLst>
            </xdr:cNvPr>
            <xdr:cNvSpPr txBox="1"/>
          </xdr:nvSpPr>
          <xdr:spPr>
            <a:xfrm>
              <a:off x="7451725" y="5835650"/>
              <a:ext cx="106670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𝑝(𝑢𝑎𝑓𝑔𝑗𝑜𝑟𝑡)=1/3</a:t>
              </a:r>
              <a:endParaRPr lang="da-DK" sz="1100"/>
            </a:p>
          </xdr:txBody>
        </xdr:sp>
      </mc:Fallback>
    </mc:AlternateContent>
    <xdr:clientData/>
  </xdr:oneCellAnchor>
  <xdr:oneCellAnchor>
    <xdr:from>
      <xdr:col>11</xdr:col>
      <xdr:colOff>295275</xdr:colOff>
      <xdr:row>34</xdr:row>
      <xdr:rowOff>88900</xdr:rowOff>
    </xdr:from>
    <xdr:ext cx="2844048" cy="318036"/>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1EF49747-84E1-4C11-BF9F-EA73347065BF}"/>
                </a:ext>
              </a:extLst>
            </xdr:cNvPr>
            <xdr:cNvSpPr txBox="1"/>
          </xdr:nvSpPr>
          <xdr:spPr>
            <a:xfrm>
              <a:off x="7000875" y="6350000"/>
              <a:ext cx="284404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𝑢𝑎𝑓𝑔𝑗𝑜𝑟𝑡</m:t>
                        </m:r>
                        <m:r>
                          <a:rPr lang="da-DK" sz="1100" b="0" i="1">
                            <a:latin typeface="Cambria Math" panose="02040503050406030204" pitchFamily="18" charset="0"/>
                          </a:rPr>
                          <m:t> </m:t>
                        </m:r>
                        <m:r>
                          <a:rPr lang="da-DK" sz="1100" b="0" i="1">
                            <a:latin typeface="Cambria Math" panose="02040503050406030204" pitchFamily="18" charset="0"/>
                          </a:rPr>
                          <m:t>𝑡𝑟𝑒</m:t>
                        </m:r>
                        <m:r>
                          <a:rPr lang="da-DK" sz="1100" b="0" i="1">
                            <a:latin typeface="Cambria Math" panose="02040503050406030204" pitchFamily="18" charset="0"/>
                          </a:rPr>
                          <m:t> </m:t>
                        </m:r>
                        <m:r>
                          <a:rPr lang="da-DK" sz="1100" b="0" i="1">
                            <a:latin typeface="Cambria Math" panose="02040503050406030204" pitchFamily="18" charset="0"/>
                          </a:rPr>
                          <m:t>𝑔𝑎𝑛𝑔𝑒</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𝑡𝑟</m:t>
                        </m:r>
                        <m:r>
                          <a:rPr lang="da-DK" sz="1100" b="0" i="1">
                            <a:latin typeface="Cambria Math" panose="02040503050406030204" pitchFamily="18" charset="0"/>
                          </a:rPr>
                          <m:t>æ</m:t>
                        </m:r>
                        <m:r>
                          <a:rPr lang="da-DK" sz="1100" b="0" i="1">
                            <a:latin typeface="Cambria Math" panose="02040503050406030204" pitchFamily="18" charset="0"/>
                          </a:rPr>
                          <m:t>𝑘</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27</m:t>
                        </m:r>
                      </m:den>
                    </m:f>
                  </m:oMath>
                </m:oMathPara>
              </a14:m>
              <a:endParaRPr lang="da-DK" sz="1100"/>
            </a:p>
          </xdr:txBody>
        </xdr:sp>
      </mc:Choice>
      <mc:Fallback xmlns="">
        <xdr:sp macro="" textlink="">
          <xdr:nvSpPr>
            <xdr:cNvPr id="18" name="Tekstfelt 17">
              <a:extLst>
                <a:ext uri="{FF2B5EF4-FFF2-40B4-BE49-F238E27FC236}">
                  <a16:creationId xmlns:a16="http://schemas.microsoft.com/office/drawing/2014/main" id="{1EF49747-84E1-4C11-BF9F-EA73347065BF}"/>
                </a:ext>
              </a:extLst>
            </xdr:cNvPr>
            <xdr:cNvSpPr txBox="1"/>
          </xdr:nvSpPr>
          <xdr:spPr>
            <a:xfrm>
              <a:off x="7000875" y="6350000"/>
              <a:ext cx="284404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𝑝(𝑢𝑎𝑓𝑔𝑗𝑜𝑟𝑡 𝑡𝑟𝑒 𝑔𝑎𝑛𝑔𝑒 𝑖 𝑡𝑟æ𝑘)=1/3·1/3·1/3=1/27</a:t>
              </a:r>
              <a:endParaRPr lang="da-DK" sz="1100"/>
            </a:p>
          </xdr:txBody>
        </xdr:sp>
      </mc:Fallback>
    </mc:AlternateContent>
    <xdr:clientData/>
  </xdr:oneCellAnchor>
  <xdr:twoCellAnchor editAs="oneCell">
    <xdr:from>
      <xdr:col>19</xdr:col>
      <xdr:colOff>34925</xdr:colOff>
      <xdr:row>51</xdr:row>
      <xdr:rowOff>19050</xdr:rowOff>
    </xdr:from>
    <xdr:to>
      <xdr:col>28</xdr:col>
      <xdr:colOff>402493</xdr:colOff>
      <xdr:row>89</xdr:row>
      <xdr:rowOff>40394</xdr:rowOff>
    </xdr:to>
    <xdr:pic>
      <xdr:nvPicPr>
        <xdr:cNvPr id="19" name="Billede 18">
          <a:extLst>
            <a:ext uri="{FF2B5EF4-FFF2-40B4-BE49-F238E27FC236}">
              <a16:creationId xmlns:a16="http://schemas.microsoft.com/office/drawing/2014/main" id="{0E90E2DE-E2F4-4B68-AD20-11A2260A5E60}"/>
            </a:ext>
          </a:extLst>
        </xdr:cNvPr>
        <xdr:cNvPicPr>
          <a:picLocks noChangeAspect="1"/>
        </xdr:cNvPicPr>
      </xdr:nvPicPr>
      <xdr:blipFill>
        <a:blip xmlns:r="http://schemas.openxmlformats.org/officeDocument/2006/relationships" r:embed="rId1"/>
        <a:stretch>
          <a:fillRect/>
        </a:stretch>
      </xdr:blipFill>
      <xdr:spPr>
        <a:xfrm>
          <a:off x="11007725" y="9296400"/>
          <a:ext cx="5853968" cy="6936494"/>
        </a:xfrm>
        <a:prstGeom prst="rect">
          <a:avLst/>
        </a:prstGeom>
      </xdr:spPr>
    </xdr:pic>
    <xdr:clientData/>
  </xdr:twoCellAnchor>
  <xdr:oneCellAnchor>
    <xdr:from>
      <xdr:col>5</xdr:col>
      <xdr:colOff>73025</xdr:colOff>
      <xdr:row>32</xdr:row>
      <xdr:rowOff>9525</xdr:rowOff>
    </xdr:from>
    <xdr:ext cx="464614" cy="17222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C17ED79B-27BC-4108-85F1-479BD958790F}"/>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C17ED79B-27BC-4108-85F1-479BD958790F}"/>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endParaRPr lang="da-DK" sz="1100"/>
            </a:p>
          </xdr:txBody>
        </xdr:sp>
      </mc:Fallback>
    </mc:AlternateContent>
    <xdr:clientData/>
  </xdr:oneCellAnchor>
  <xdr:oneCellAnchor>
    <xdr:from>
      <xdr:col>5</xdr:col>
      <xdr:colOff>85725</xdr:colOff>
      <xdr:row>33</xdr:row>
      <xdr:rowOff>180975</xdr:rowOff>
    </xdr:from>
    <xdr:ext cx="470322" cy="17222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18368632-8826-4263-BD0F-7A74A08255F2}"/>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18368632-8826-4263-BD0F-7A74A08255F2}"/>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𝑝(𝐵)=</a:t>
              </a:r>
              <a:endParaRPr lang="da-DK" sz="1100"/>
            </a:p>
          </xdr:txBody>
        </xdr:sp>
      </mc:Fallback>
    </mc:AlternateContent>
    <xdr:clientData/>
  </xdr:oneCellAnchor>
  <xdr:oneCellAnchor>
    <xdr:from>
      <xdr:col>8</xdr:col>
      <xdr:colOff>0</xdr:colOff>
      <xdr:row>32</xdr:row>
      <xdr:rowOff>0</xdr:rowOff>
    </xdr:from>
    <xdr:ext cx="464358" cy="172227"/>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ED613159-EB2C-43E5-A149-55CB0B0E8A90}"/>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𝐶</m:t>
                        </m:r>
                      </m:e>
                    </m:d>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ED613159-EB2C-43E5-A149-55CB0B0E8A90}"/>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𝑝(𝐶)=</a:t>
              </a:r>
              <a:endParaRPr lang="da-DK" sz="1100"/>
            </a:p>
          </xdr:txBody>
        </xdr:sp>
      </mc:Fallback>
    </mc:AlternateContent>
    <xdr:clientData/>
  </xdr:oneCellAnchor>
  <xdr:oneCellAnchor>
    <xdr:from>
      <xdr:col>8</xdr:col>
      <xdr:colOff>0</xdr:colOff>
      <xdr:row>34</xdr:row>
      <xdr:rowOff>0</xdr:rowOff>
    </xdr:from>
    <xdr:ext cx="475708" cy="172227"/>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F91FC1A2-DE4F-421A-B89D-75D0A00399C5}"/>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F91FC1A2-DE4F-421A-B89D-75D0A00399C5}"/>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𝑝(𝐷)=</a:t>
              </a:r>
              <a:endParaRPr lang="da-DK" sz="1100"/>
            </a:p>
          </xdr:txBody>
        </xdr:sp>
      </mc:Fallback>
    </mc:AlternateContent>
    <xdr:clientData/>
  </xdr:oneCellAnchor>
  <xdr:oneCellAnchor>
    <xdr:from>
      <xdr:col>4</xdr:col>
      <xdr:colOff>552450</xdr:colOff>
      <xdr:row>36</xdr:row>
      <xdr:rowOff>0</xdr:rowOff>
    </xdr:from>
    <xdr:ext cx="1894621" cy="172227"/>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D3446D33-A105-47F8-A82C-8E8223AD5733}"/>
                </a:ext>
              </a:extLst>
            </xdr:cNvPr>
            <xdr:cNvSpPr txBox="1"/>
          </xdr:nvSpPr>
          <xdr:spPr>
            <a:xfrm>
              <a:off x="2990850" y="6635750"/>
              <a:ext cx="18946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𝐵</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D3446D33-A105-47F8-A82C-8E8223AD5733}"/>
                </a:ext>
              </a:extLst>
            </xdr:cNvPr>
            <xdr:cNvSpPr txBox="1"/>
          </xdr:nvSpPr>
          <xdr:spPr>
            <a:xfrm>
              <a:off x="2990850" y="6635750"/>
              <a:ext cx="18946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𝐵</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𝐶</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𝑝(𝐷)</a:t>
              </a:r>
              <a:r>
                <a:rPr lang="da-DK" sz="1100" b="0" i="0">
                  <a:latin typeface="Cambria Math" panose="02040503050406030204" pitchFamily="18" charset="0"/>
                </a:rPr>
                <a:t>=</a:t>
              </a:r>
              <a:endParaRPr lang="da-DK" sz="1100"/>
            </a:p>
          </xdr:txBody>
        </xdr:sp>
      </mc:Fallback>
    </mc:AlternateContent>
    <xdr:clientData/>
  </xdr:oneCellAnchor>
  <xdr:oneCellAnchor>
    <xdr:from>
      <xdr:col>13</xdr:col>
      <xdr:colOff>73025</xdr:colOff>
      <xdr:row>41</xdr:row>
      <xdr:rowOff>9525</xdr:rowOff>
    </xdr:from>
    <xdr:ext cx="464614" cy="172227"/>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B5CEE348-D57E-4AA2-A265-5C89845D9A57}"/>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B5CEE348-D57E-4AA2-A265-5C89845D9A57}"/>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endParaRPr lang="da-DK" sz="1100"/>
            </a:p>
          </xdr:txBody>
        </xdr:sp>
      </mc:Fallback>
    </mc:AlternateContent>
    <xdr:clientData/>
  </xdr:oneCellAnchor>
  <xdr:oneCellAnchor>
    <xdr:from>
      <xdr:col>13</xdr:col>
      <xdr:colOff>85725</xdr:colOff>
      <xdr:row>42</xdr:row>
      <xdr:rowOff>180975</xdr:rowOff>
    </xdr:from>
    <xdr:ext cx="470322"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C57C6A28-C3D4-46AA-974E-BE56F25B7574}"/>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C57C6A28-C3D4-46AA-974E-BE56F25B7574}"/>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𝑝(𝐵)=</a:t>
              </a:r>
              <a:endParaRPr lang="da-DK" sz="1100"/>
            </a:p>
          </xdr:txBody>
        </xdr:sp>
      </mc:Fallback>
    </mc:AlternateContent>
    <xdr:clientData/>
  </xdr:oneCellAnchor>
  <xdr:oneCellAnchor>
    <xdr:from>
      <xdr:col>16</xdr:col>
      <xdr:colOff>0</xdr:colOff>
      <xdr:row>41</xdr:row>
      <xdr:rowOff>0</xdr:rowOff>
    </xdr:from>
    <xdr:ext cx="464358" cy="172227"/>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47F0C622-1659-49EA-A427-8C57F5AE7C4A}"/>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𝐶</m:t>
                        </m:r>
                      </m:e>
                    </m:d>
                    <m:r>
                      <a:rPr lang="da-DK" sz="1100" b="0" i="1">
                        <a:latin typeface="Cambria Math" panose="02040503050406030204" pitchFamily="18" charset="0"/>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47F0C622-1659-49EA-A427-8C57F5AE7C4A}"/>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𝑝(𝐶)=</a:t>
              </a:r>
              <a:endParaRPr lang="da-DK" sz="1100"/>
            </a:p>
          </xdr:txBody>
        </xdr:sp>
      </mc:Fallback>
    </mc:AlternateContent>
    <xdr:clientData/>
  </xdr:oneCellAnchor>
  <xdr:oneCellAnchor>
    <xdr:from>
      <xdr:col>16</xdr:col>
      <xdr:colOff>0</xdr:colOff>
      <xdr:row>43</xdr:row>
      <xdr:rowOff>0</xdr:rowOff>
    </xdr:from>
    <xdr:ext cx="475708" cy="172227"/>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71FDF3B0-FAC7-418C-8BF9-E7199A85923F}"/>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29" name="Tekstfelt 28">
              <a:extLst>
                <a:ext uri="{FF2B5EF4-FFF2-40B4-BE49-F238E27FC236}">
                  <a16:creationId xmlns:a16="http://schemas.microsoft.com/office/drawing/2014/main" id="{71FDF3B0-FAC7-418C-8BF9-E7199A85923F}"/>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𝑝(𝐷)=</a:t>
              </a:r>
              <a:endParaRPr lang="da-DK" sz="1100"/>
            </a:p>
          </xdr:txBody>
        </xdr:sp>
      </mc:Fallback>
    </mc:AlternateContent>
    <xdr:clientData/>
  </xdr:oneCellAnchor>
  <xdr:oneCellAnchor>
    <xdr:from>
      <xdr:col>12</xdr:col>
      <xdr:colOff>552450</xdr:colOff>
      <xdr:row>45</xdr:row>
      <xdr:rowOff>0</xdr:rowOff>
    </xdr:from>
    <xdr:ext cx="1681486" cy="172227"/>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66F36157-8AD6-4F0C-B7AE-726BF964D42A}"/>
                </a:ext>
              </a:extLst>
            </xdr:cNvPr>
            <xdr:cNvSpPr txBox="1"/>
          </xdr:nvSpPr>
          <xdr:spPr>
            <a:xfrm>
              <a:off x="7867650" y="8299450"/>
              <a:ext cx="16814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𝐵</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30" name="Tekstfelt 29">
              <a:extLst>
                <a:ext uri="{FF2B5EF4-FFF2-40B4-BE49-F238E27FC236}">
                  <a16:creationId xmlns:a16="http://schemas.microsoft.com/office/drawing/2014/main" id="{66F36157-8AD6-4F0C-B7AE-726BF964D42A}"/>
                </a:ext>
              </a:extLst>
            </xdr:cNvPr>
            <xdr:cNvSpPr txBox="1"/>
          </xdr:nvSpPr>
          <xdr:spPr>
            <a:xfrm>
              <a:off x="7867650" y="8299450"/>
              <a:ext cx="16814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𝐵</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𝐶</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𝑝(𝐷)</a:t>
              </a:r>
              <a:r>
                <a:rPr lang="da-DK" sz="1100" b="0" i="0">
                  <a:latin typeface="Cambria Math" panose="02040503050406030204" pitchFamily="18" charset="0"/>
                </a:rPr>
                <a:t>=</a:t>
              </a:r>
              <a:endParaRPr lang="da-DK" sz="1100"/>
            </a:p>
          </xdr:txBody>
        </xdr:sp>
      </mc:Fallback>
    </mc:AlternateContent>
    <xdr:clientData/>
  </xdr:oneCellAnchor>
  <xdr:oneCellAnchor>
    <xdr:from>
      <xdr:col>10</xdr:col>
      <xdr:colOff>282575</xdr:colOff>
      <xdr:row>53</xdr:row>
      <xdr:rowOff>158750</xdr:rowOff>
    </xdr:from>
    <xdr:ext cx="328102" cy="17222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E8F2B1BE-6597-4DB4-85A7-79C18E8D1208}"/>
                </a:ext>
              </a:extLst>
            </xdr:cNvPr>
            <xdr:cNvSpPr txBox="1"/>
          </xdr:nvSpPr>
          <xdr:spPr>
            <a:xfrm>
              <a:off x="5768975" y="9788525"/>
              <a:ext cx="328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oMath>
                </m:oMathPara>
              </a14:m>
              <a:endParaRPr lang="da-DK" sz="1100"/>
            </a:p>
          </xdr:txBody>
        </xdr:sp>
      </mc:Choice>
      <mc:Fallback xmlns="">
        <xdr:sp macro="" textlink="">
          <xdr:nvSpPr>
            <xdr:cNvPr id="31" name="Tekstfelt 30">
              <a:extLst>
                <a:ext uri="{FF2B5EF4-FFF2-40B4-BE49-F238E27FC236}">
                  <a16:creationId xmlns:a16="http://schemas.microsoft.com/office/drawing/2014/main" id="{E8F2B1BE-6597-4DB4-85A7-79C18E8D1208}"/>
                </a:ext>
              </a:extLst>
            </xdr:cNvPr>
            <xdr:cNvSpPr txBox="1"/>
          </xdr:nvSpPr>
          <xdr:spPr>
            <a:xfrm>
              <a:off x="5768975" y="9788525"/>
              <a:ext cx="328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𝜋_𝐴=</a:t>
              </a:r>
              <a:endParaRPr lang="da-DK" sz="1100"/>
            </a:p>
          </xdr:txBody>
        </xdr:sp>
      </mc:Fallback>
    </mc:AlternateContent>
    <xdr:clientData/>
  </xdr:oneCellAnchor>
  <xdr:oneCellAnchor>
    <xdr:from>
      <xdr:col>10</xdr:col>
      <xdr:colOff>276225</xdr:colOff>
      <xdr:row>55</xdr:row>
      <xdr:rowOff>171450</xdr:rowOff>
    </xdr:from>
    <xdr:ext cx="338491" cy="172227"/>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E32FD089-B740-41AC-BC73-A5C3B8FB23D6}"/>
                </a:ext>
              </a:extLst>
            </xdr:cNvPr>
            <xdr:cNvSpPr txBox="1"/>
          </xdr:nvSpPr>
          <xdr:spPr>
            <a:xfrm>
              <a:off x="5762625" y="10163175"/>
              <a:ext cx="338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m:t>
                    </m:r>
                  </m:oMath>
                </m:oMathPara>
              </a14:m>
              <a:endParaRPr lang="da-DK" sz="1100"/>
            </a:p>
          </xdr:txBody>
        </xdr:sp>
      </mc:Choice>
      <mc:Fallback xmlns="">
        <xdr:sp macro="" textlink="">
          <xdr:nvSpPr>
            <xdr:cNvPr id="32" name="Tekstfelt 31">
              <a:extLst>
                <a:ext uri="{FF2B5EF4-FFF2-40B4-BE49-F238E27FC236}">
                  <a16:creationId xmlns:a16="http://schemas.microsoft.com/office/drawing/2014/main" id="{E32FD089-B740-41AC-BC73-A5C3B8FB23D6}"/>
                </a:ext>
              </a:extLst>
            </xdr:cNvPr>
            <xdr:cNvSpPr txBox="1"/>
          </xdr:nvSpPr>
          <xdr:spPr>
            <a:xfrm>
              <a:off x="5762625" y="10163175"/>
              <a:ext cx="338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𝜋_𝐵=</a:t>
              </a:r>
              <a:endParaRPr lang="da-DK" sz="1100"/>
            </a:p>
          </xdr:txBody>
        </xdr:sp>
      </mc:Fallback>
    </mc:AlternateContent>
    <xdr:clientData/>
  </xdr:oneCellAnchor>
  <xdr:oneCellAnchor>
    <xdr:from>
      <xdr:col>14</xdr:col>
      <xdr:colOff>457200</xdr:colOff>
      <xdr:row>55</xdr:row>
      <xdr:rowOff>76200</xdr:rowOff>
    </xdr:from>
    <xdr:ext cx="65" cy="172227"/>
    <xdr:sp macro="" textlink="">
      <xdr:nvSpPr>
        <xdr:cNvPr id="33" name="Tekstfelt 32">
          <a:extLst>
            <a:ext uri="{FF2B5EF4-FFF2-40B4-BE49-F238E27FC236}">
              <a16:creationId xmlns:a16="http://schemas.microsoft.com/office/drawing/2014/main" id="{C41CDAEB-1066-4D61-8D94-7CA974DFD498}"/>
            </a:ext>
          </a:extLst>
        </xdr:cNvPr>
        <xdr:cNvSpPr txBox="1"/>
      </xdr:nvSpPr>
      <xdr:spPr>
        <a:xfrm>
          <a:off x="8382000" y="10067925"/>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10</xdr:col>
      <xdr:colOff>285750</xdr:colOff>
      <xdr:row>57</xdr:row>
      <xdr:rowOff>171450</xdr:rowOff>
    </xdr:from>
    <xdr:ext cx="332848" cy="172227"/>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49D3CF89-18D5-414F-81F7-71FD6B6951F9}"/>
                </a:ext>
              </a:extLst>
            </xdr:cNvPr>
            <xdr:cNvSpPr txBox="1"/>
          </xdr:nvSpPr>
          <xdr:spPr>
            <a:xfrm>
              <a:off x="5772150" y="10525125"/>
              <a:ext cx="3328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34" name="Tekstfelt 33">
              <a:extLst>
                <a:ext uri="{FF2B5EF4-FFF2-40B4-BE49-F238E27FC236}">
                  <a16:creationId xmlns:a16="http://schemas.microsoft.com/office/drawing/2014/main" id="{49D3CF89-18D5-414F-81F7-71FD6B6951F9}"/>
                </a:ext>
              </a:extLst>
            </xdr:cNvPr>
            <xdr:cNvSpPr txBox="1"/>
          </xdr:nvSpPr>
          <xdr:spPr>
            <a:xfrm>
              <a:off x="5772150" y="10525125"/>
              <a:ext cx="3328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𝜋_𝐶=</a:t>
              </a:r>
              <a:endParaRPr lang="da-DK" sz="1100"/>
            </a:p>
          </xdr:txBody>
        </xdr:sp>
      </mc:Fallback>
    </mc:AlternateContent>
    <xdr:clientData/>
  </xdr:oneCellAnchor>
  <xdr:oneCellAnchor>
    <xdr:from>
      <xdr:col>10</xdr:col>
      <xdr:colOff>152400</xdr:colOff>
      <xdr:row>62</xdr:row>
      <xdr:rowOff>6350</xdr:rowOff>
    </xdr:from>
    <xdr:ext cx="2106281" cy="172227"/>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1FFB181F-7FDC-4495-BCB5-BAF14D3E1F81}"/>
                </a:ext>
              </a:extLst>
            </xdr:cNvPr>
            <xdr:cNvSpPr txBox="1"/>
          </xdr:nvSpPr>
          <xdr:spPr>
            <a:xfrm>
              <a:off x="5638800" y="11283950"/>
              <a:ext cx="21062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oMath>
                </m:oMathPara>
              </a14:m>
              <a:endParaRPr lang="da-DK" sz="1100"/>
            </a:p>
          </xdr:txBody>
        </xdr:sp>
      </mc:Choice>
      <mc:Fallback xmlns="">
        <xdr:sp macro="" textlink="">
          <xdr:nvSpPr>
            <xdr:cNvPr id="35" name="Tekstfelt 34">
              <a:extLst>
                <a:ext uri="{FF2B5EF4-FFF2-40B4-BE49-F238E27FC236}">
                  <a16:creationId xmlns:a16="http://schemas.microsoft.com/office/drawing/2014/main" id="{1FFB181F-7FDC-4495-BCB5-BAF14D3E1F81}"/>
                </a:ext>
              </a:extLst>
            </xdr:cNvPr>
            <xdr:cNvSpPr txBox="1"/>
          </xdr:nvSpPr>
          <xdr:spPr>
            <a:xfrm>
              <a:off x="5638800" y="11283950"/>
              <a:ext cx="21062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𝐴𝑁𝐷 𝐵 𝐴𝑁𝐷 𝐶)=𝜋_𝐴·𝜋_𝐵·𝜋_𝐶</a:t>
              </a:r>
              <a:endParaRPr lang="da-DK" sz="1100"/>
            </a:p>
          </xdr:txBody>
        </xdr:sp>
      </mc:Fallback>
    </mc:AlternateContent>
    <xdr:clientData/>
  </xdr:oneCellAnchor>
  <xdr:oneCellAnchor>
    <xdr:from>
      <xdr:col>10</xdr:col>
      <xdr:colOff>314325</xdr:colOff>
      <xdr:row>63</xdr:row>
      <xdr:rowOff>161925</xdr:rowOff>
    </xdr:from>
    <xdr:ext cx="256865" cy="172227"/>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36A235DD-1994-4341-972E-2D2051D8A5D8}"/>
                </a:ext>
              </a:extLst>
            </xdr:cNvPr>
            <xdr:cNvSpPr txBox="1"/>
          </xdr:nvSpPr>
          <xdr:spPr>
            <a:xfrm>
              <a:off x="5800725" y="116014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36" name="Tekstfelt 35">
              <a:extLst>
                <a:ext uri="{FF2B5EF4-FFF2-40B4-BE49-F238E27FC236}">
                  <a16:creationId xmlns:a16="http://schemas.microsoft.com/office/drawing/2014/main" id="{36A235DD-1994-4341-972E-2D2051D8A5D8}"/>
                </a:ext>
              </a:extLst>
            </xdr:cNvPr>
            <xdr:cNvSpPr txBox="1"/>
          </xdr:nvSpPr>
          <xdr:spPr>
            <a:xfrm>
              <a:off x="5800725" y="116014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10</xdr:col>
      <xdr:colOff>152400</xdr:colOff>
      <xdr:row>70</xdr:row>
      <xdr:rowOff>19050</xdr:rowOff>
    </xdr:from>
    <xdr:ext cx="2830710" cy="172227"/>
    <mc:AlternateContent xmlns:mc="http://schemas.openxmlformats.org/markup-compatibility/2006" xmlns:a14="http://schemas.microsoft.com/office/drawing/2010/main">
      <mc:Choice Requires="a14">
        <xdr:sp macro="" textlink="">
          <xdr:nvSpPr>
            <xdr:cNvPr id="37" name="Tekstfelt 36">
              <a:extLst>
                <a:ext uri="{FF2B5EF4-FFF2-40B4-BE49-F238E27FC236}">
                  <a16:creationId xmlns:a16="http://schemas.microsoft.com/office/drawing/2014/main" id="{8DD28D1E-E836-4C97-8DCC-42C77E482D18}"/>
                </a:ext>
              </a:extLst>
            </xdr:cNvPr>
            <xdr:cNvSpPr txBox="1"/>
          </xdr:nvSpPr>
          <xdr:spPr>
            <a:xfrm>
              <a:off x="5638800" y="12725400"/>
              <a:ext cx="28307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e>
                    </m:d>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37" name="Tekstfelt 36">
              <a:extLst>
                <a:ext uri="{FF2B5EF4-FFF2-40B4-BE49-F238E27FC236}">
                  <a16:creationId xmlns:a16="http://schemas.microsoft.com/office/drawing/2014/main" id="{8DD28D1E-E836-4C97-8DCC-42C77E482D18}"/>
                </a:ext>
              </a:extLst>
            </xdr:cNvPr>
            <xdr:cNvSpPr txBox="1"/>
          </xdr:nvSpPr>
          <xdr:spPr>
            <a:xfrm>
              <a:off x="5638800" y="12725400"/>
              <a:ext cx="28307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𝑁𝑂𝑇 𝐵, 𝑁𝑂𝑇 𝐶)=𝜋_𝐴·(1−𝜋_𝐵 )·(1−𝜋_𝐶)</a:t>
              </a:r>
              <a:endParaRPr lang="da-DK" sz="1100"/>
            </a:p>
          </xdr:txBody>
        </xdr:sp>
      </mc:Fallback>
    </mc:AlternateContent>
    <xdr:clientData/>
  </xdr:oneCellAnchor>
  <xdr:oneCellAnchor>
    <xdr:from>
      <xdr:col>10</xdr:col>
      <xdr:colOff>323850</xdr:colOff>
      <xdr:row>72</xdr:row>
      <xdr:rowOff>9525</xdr:rowOff>
    </xdr:from>
    <xdr:ext cx="256865" cy="172227"/>
    <mc:AlternateContent xmlns:mc="http://schemas.openxmlformats.org/markup-compatibility/2006" xmlns:a14="http://schemas.microsoft.com/office/drawing/2010/main">
      <mc:Choice Requires="a14">
        <xdr:sp macro="" textlink="">
          <xdr:nvSpPr>
            <xdr:cNvPr id="38" name="Tekstfelt 37">
              <a:extLst>
                <a:ext uri="{FF2B5EF4-FFF2-40B4-BE49-F238E27FC236}">
                  <a16:creationId xmlns:a16="http://schemas.microsoft.com/office/drawing/2014/main" id="{4CEBAB14-80FB-4471-A8C9-8948D889C3C0}"/>
                </a:ext>
              </a:extLst>
            </xdr:cNvPr>
            <xdr:cNvSpPr txBox="1"/>
          </xdr:nvSpPr>
          <xdr:spPr>
            <a:xfrm>
              <a:off x="5810250" y="1307782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38" name="Tekstfelt 37">
              <a:extLst>
                <a:ext uri="{FF2B5EF4-FFF2-40B4-BE49-F238E27FC236}">
                  <a16:creationId xmlns:a16="http://schemas.microsoft.com/office/drawing/2014/main" id="{4CEBAB14-80FB-4471-A8C9-8948D889C3C0}"/>
                </a:ext>
              </a:extLst>
            </xdr:cNvPr>
            <xdr:cNvSpPr txBox="1"/>
          </xdr:nvSpPr>
          <xdr:spPr>
            <a:xfrm>
              <a:off x="5810250" y="1307782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10</xdr:col>
      <xdr:colOff>304800</xdr:colOff>
      <xdr:row>78</xdr:row>
      <xdr:rowOff>9525</xdr:rowOff>
    </xdr:from>
    <xdr:ext cx="2862515" cy="172227"/>
    <mc:AlternateContent xmlns:mc="http://schemas.openxmlformats.org/markup-compatibility/2006" xmlns:a14="http://schemas.microsoft.com/office/drawing/2010/main">
      <mc:Choice Requires="a14">
        <xdr:sp macro="" textlink="">
          <xdr:nvSpPr>
            <xdr:cNvPr id="39" name="Tekstfelt 38">
              <a:extLst>
                <a:ext uri="{FF2B5EF4-FFF2-40B4-BE49-F238E27FC236}">
                  <a16:creationId xmlns:a16="http://schemas.microsoft.com/office/drawing/2014/main" id="{C3C962A6-F575-47D6-8DC9-179EC62F9FBD}"/>
                </a:ext>
              </a:extLst>
            </xdr:cNvPr>
            <xdr:cNvSpPr txBox="1"/>
          </xdr:nvSpPr>
          <xdr:spPr>
            <a:xfrm>
              <a:off x="5791200" y="14163675"/>
              <a:ext cx="28625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(1−</m:t>
                        </m:r>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39" name="Tekstfelt 38">
              <a:extLst>
                <a:ext uri="{FF2B5EF4-FFF2-40B4-BE49-F238E27FC236}">
                  <a16:creationId xmlns:a16="http://schemas.microsoft.com/office/drawing/2014/main" id="{C3C962A6-F575-47D6-8DC9-179EC62F9FBD}"/>
                </a:ext>
              </a:extLst>
            </xdr:cNvPr>
            <xdr:cNvSpPr txBox="1"/>
          </xdr:nvSpPr>
          <xdr:spPr>
            <a:xfrm>
              <a:off x="5791200" y="14163675"/>
              <a:ext cx="28625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𝑝(𝑁𝑂𝑇 𝐴, 𝐵, 𝑁𝑂𝑇 𝐶)=〖(1−𝜋〗_𝐴)·𝜋_𝐵·(1−𝜋_𝐶)</a:t>
              </a:r>
              <a:endParaRPr lang="da-DK" sz="1100"/>
            </a:p>
          </xdr:txBody>
        </xdr:sp>
      </mc:Fallback>
    </mc:AlternateContent>
    <xdr:clientData/>
  </xdr:oneCellAnchor>
  <xdr:oneCellAnchor>
    <xdr:from>
      <xdr:col>10</xdr:col>
      <xdr:colOff>342900</xdr:colOff>
      <xdr:row>80</xdr:row>
      <xdr:rowOff>0</xdr:rowOff>
    </xdr:from>
    <xdr:ext cx="256865" cy="172227"/>
    <mc:AlternateContent xmlns:mc="http://schemas.openxmlformats.org/markup-compatibility/2006" xmlns:a14="http://schemas.microsoft.com/office/drawing/2010/main">
      <mc:Choice Requires="a14">
        <xdr:sp macro="" textlink="">
          <xdr:nvSpPr>
            <xdr:cNvPr id="40" name="Tekstfelt 39">
              <a:extLst>
                <a:ext uri="{FF2B5EF4-FFF2-40B4-BE49-F238E27FC236}">
                  <a16:creationId xmlns:a16="http://schemas.microsoft.com/office/drawing/2014/main" id="{D849A5AC-0E82-4A2B-8211-394C0126BDAE}"/>
                </a:ext>
              </a:extLst>
            </xdr:cNvPr>
            <xdr:cNvSpPr txBox="1"/>
          </xdr:nvSpPr>
          <xdr:spPr>
            <a:xfrm>
              <a:off x="5829300" y="145161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0" name="Tekstfelt 39">
              <a:extLst>
                <a:ext uri="{FF2B5EF4-FFF2-40B4-BE49-F238E27FC236}">
                  <a16:creationId xmlns:a16="http://schemas.microsoft.com/office/drawing/2014/main" id="{D849A5AC-0E82-4A2B-8211-394C0126BDAE}"/>
                </a:ext>
              </a:extLst>
            </xdr:cNvPr>
            <xdr:cNvSpPr txBox="1"/>
          </xdr:nvSpPr>
          <xdr:spPr>
            <a:xfrm>
              <a:off x="5829300" y="145161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10</xdr:col>
      <xdr:colOff>342900</xdr:colOff>
      <xdr:row>86</xdr:row>
      <xdr:rowOff>0</xdr:rowOff>
    </xdr:from>
    <xdr:ext cx="2896242" cy="172227"/>
    <mc:AlternateContent xmlns:mc="http://schemas.openxmlformats.org/markup-compatibility/2006" xmlns:a14="http://schemas.microsoft.com/office/drawing/2010/main">
      <mc:Choice Requires="a14">
        <xdr:sp macro="" textlink="">
          <xdr:nvSpPr>
            <xdr:cNvPr id="41" name="Tekstfelt 40">
              <a:extLst>
                <a:ext uri="{FF2B5EF4-FFF2-40B4-BE49-F238E27FC236}">
                  <a16:creationId xmlns:a16="http://schemas.microsoft.com/office/drawing/2014/main" id="{5AAC0B7F-DEBE-4924-A769-91830B3B6461}"/>
                </a:ext>
              </a:extLst>
            </xdr:cNvPr>
            <xdr:cNvSpPr txBox="1"/>
          </xdr:nvSpPr>
          <xdr:spPr>
            <a:xfrm>
              <a:off x="5829300" y="15601950"/>
              <a:ext cx="289624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(1−</m:t>
                        </m:r>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oMath>
                </m:oMathPara>
              </a14:m>
              <a:endParaRPr lang="da-DK" sz="1100"/>
            </a:p>
          </xdr:txBody>
        </xdr:sp>
      </mc:Choice>
      <mc:Fallback xmlns="">
        <xdr:sp macro="" textlink="">
          <xdr:nvSpPr>
            <xdr:cNvPr id="41" name="Tekstfelt 40">
              <a:extLst>
                <a:ext uri="{FF2B5EF4-FFF2-40B4-BE49-F238E27FC236}">
                  <a16:creationId xmlns:a16="http://schemas.microsoft.com/office/drawing/2014/main" id="{5AAC0B7F-DEBE-4924-A769-91830B3B6461}"/>
                </a:ext>
              </a:extLst>
            </xdr:cNvPr>
            <xdr:cNvSpPr txBox="1"/>
          </xdr:nvSpPr>
          <xdr:spPr>
            <a:xfrm>
              <a:off x="5829300" y="15601950"/>
              <a:ext cx="289624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𝑝(𝑁𝑂𝑇 𝐴, 𝑁𝑂𝑇 𝐵, 𝐶)=〖(1−𝜋〗_𝐴)·(1−𝜋_𝐵)·𝜋_𝐶</a:t>
              </a:r>
              <a:endParaRPr lang="da-DK" sz="1100"/>
            </a:p>
          </xdr:txBody>
        </xdr:sp>
      </mc:Fallback>
    </mc:AlternateContent>
    <xdr:clientData/>
  </xdr:oneCellAnchor>
  <xdr:oneCellAnchor>
    <xdr:from>
      <xdr:col>10</xdr:col>
      <xdr:colOff>361950</xdr:colOff>
      <xdr:row>87</xdr:row>
      <xdr:rowOff>171450</xdr:rowOff>
    </xdr:from>
    <xdr:ext cx="256865" cy="172227"/>
    <mc:AlternateContent xmlns:mc="http://schemas.openxmlformats.org/markup-compatibility/2006" xmlns:a14="http://schemas.microsoft.com/office/drawing/2010/main">
      <mc:Choice Requires="a14">
        <xdr:sp macro="" textlink="">
          <xdr:nvSpPr>
            <xdr:cNvPr id="42" name="Tekstfelt 41">
              <a:extLst>
                <a:ext uri="{FF2B5EF4-FFF2-40B4-BE49-F238E27FC236}">
                  <a16:creationId xmlns:a16="http://schemas.microsoft.com/office/drawing/2014/main" id="{06C55006-6EAE-4E37-A116-95FEA133D298}"/>
                </a:ext>
              </a:extLst>
            </xdr:cNvPr>
            <xdr:cNvSpPr txBox="1"/>
          </xdr:nvSpPr>
          <xdr:spPr>
            <a:xfrm>
              <a:off x="5848350" y="159543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2" name="Tekstfelt 41">
              <a:extLst>
                <a:ext uri="{FF2B5EF4-FFF2-40B4-BE49-F238E27FC236}">
                  <a16:creationId xmlns:a16="http://schemas.microsoft.com/office/drawing/2014/main" id="{06C55006-6EAE-4E37-A116-95FEA133D298}"/>
                </a:ext>
              </a:extLst>
            </xdr:cNvPr>
            <xdr:cNvSpPr txBox="1"/>
          </xdr:nvSpPr>
          <xdr:spPr>
            <a:xfrm>
              <a:off x="5848350" y="159543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9</xdr:col>
      <xdr:colOff>38100</xdr:colOff>
      <xdr:row>94</xdr:row>
      <xdr:rowOff>38100</xdr:rowOff>
    </xdr:from>
    <xdr:ext cx="5029200" cy="356444"/>
    <mc:AlternateContent xmlns:mc="http://schemas.openxmlformats.org/markup-compatibility/2006" xmlns:a14="http://schemas.microsoft.com/office/drawing/2010/main">
      <mc:Choice Requires="a14">
        <xdr:sp macro="" textlink="">
          <xdr:nvSpPr>
            <xdr:cNvPr id="43" name="Tekstfelt 42">
              <a:extLst>
                <a:ext uri="{FF2B5EF4-FFF2-40B4-BE49-F238E27FC236}">
                  <a16:creationId xmlns:a16="http://schemas.microsoft.com/office/drawing/2014/main" id="{2722B776-B743-4738-A977-F3D8DDE3AC9F}"/>
                </a:ext>
              </a:extLst>
            </xdr:cNvPr>
            <xdr:cNvSpPr txBox="1"/>
          </xdr:nvSpPr>
          <xdr:spPr>
            <a:xfrm>
              <a:off x="4914900" y="17087850"/>
              <a:ext cx="502920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d>
                      <m:dPr>
                        <m:ctrlPr>
                          <a:rPr lang="da-DK" sz="110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e>
                        </m:d>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e>
                    </m:d>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r>
                      <a:rPr lang="en-US"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3" name="Tekstfelt 42">
              <a:extLst>
                <a:ext uri="{FF2B5EF4-FFF2-40B4-BE49-F238E27FC236}">
                  <a16:creationId xmlns:a16="http://schemas.microsoft.com/office/drawing/2014/main" id="{2722B776-B743-4738-A977-F3D8DDE3AC9F}"/>
                </a:ext>
              </a:extLst>
            </xdr:cNvPr>
            <xdr:cNvSpPr txBox="1"/>
          </xdr:nvSpPr>
          <xdr:spPr>
            <a:xfrm>
              <a:off x="4914900" y="17087850"/>
              <a:ext cx="502920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da-DK" sz="1100" b="0" i="0">
                  <a:latin typeface="Cambria Math" panose="02040503050406030204" pitchFamily="18" charset="0"/>
                </a:rPr>
                <a:t>𝑝(𝐴, 𝑁𝑂𝑇 𝐵, 𝑁𝑂𝑇 𝐶)+𝑝(𝑁𝑂𝑇 𝐴, 𝐵, 𝑁𝑂𝑇 𝐶)+𝑝(𝑁𝑂𝑇 𝐴, 𝑁𝑂𝑇 𝐵, 𝐶)=</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𝜋</a:t>
              </a:r>
              <a:r>
                <a:rPr lang="da-DK" sz="1100" b="0" i="0">
                  <a:solidFill>
                    <a:schemeClr val="tx1"/>
                  </a:solidFill>
                  <a:effectLst/>
                  <a:latin typeface="Cambria Math" panose="02040503050406030204" pitchFamily="18" charset="0"/>
                  <a:ea typeface="+mn-ea"/>
                  <a:cs typeface="+mn-cs"/>
                </a:rPr>
                <a:t>_𝐴</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_𝐵</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_𝐶</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_𝐴</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·𝜋</a:t>
              </a:r>
              <a:r>
                <a:rPr lang="da-DK" sz="1100" b="0" i="0">
                  <a:solidFill>
                    <a:schemeClr val="tx1"/>
                  </a:solidFill>
                  <a:effectLst/>
                  <a:latin typeface="Cambria Math" panose="02040503050406030204" pitchFamily="18" charset="0"/>
                  <a:ea typeface="+mn-ea"/>
                  <a:cs typeface="+mn-cs"/>
                </a:rPr>
                <a:t>_𝐵</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_𝐶</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_𝐴</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_𝐵</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·𝜋</a:t>
              </a:r>
              <a:r>
                <a:rPr lang="da-DK" sz="1100" b="0" i="0">
                  <a:solidFill>
                    <a:schemeClr val="tx1"/>
                  </a:solidFill>
                  <a:effectLst/>
                  <a:latin typeface="Cambria Math" panose="02040503050406030204" pitchFamily="18" charset="0"/>
                  <a:ea typeface="+mn-ea"/>
                  <a:cs typeface="+mn-cs"/>
                </a:rPr>
                <a:t>_𝐶</a:t>
              </a:r>
              <a:r>
                <a:rPr lang="en-US" sz="1100" i="0">
                  <a:solidFill>
                    <a:schemeClr val="tx1"/>
                  </a:solidFill>
                  <a:effectLst/>
                  <a:latin typeface="+mn-lt"/>
                  <a:ea typeface="+mn-ea"/>
                  <a:cs typeface="+mn-cs"/>
                </a:rPr>
                <a:t>)</a:t>
              </a:r>
              <a:endParaRPr lang="da-DK" sz="1100"/>
            </a:p>
          </xdr:txBody>
        </xdr:sp>
      </mc:Fallback>
    </mc:AlternateContent>
    <xdr:clientData/>
  </xdr:oneCellAnchor>
  <xdr:oneCellAnchor>
    <xdr:from>
      <xdr:col>10</xdr:col>
      <xdr:colOff>314325</xdr:colOff>
      <xdr:row>97</xdr:row>
      <xdr:rowOff>0</xdr:rowOff>
    </xdr:from>
    <xdr:ext cx="256865" cy="172227"/>
    <mc:AlternateContent xmlns:mc="http://schemas.openxmlformats.org/markup-compatibility/2006" xmlns:a14="http://schemas.microsoft.com/office/drawing/2010/main">
      <mc:Choice Requires="a14">
        <xdr:sp macro="" textlink="">
          <xdr:nvSpPr>
            <xdr:cNvPr id="44" name="Tekstfelt 43">
              <a:extLst>
                <a:ext uri="{FF2B5EF4-FFF2-40B4-BE49-F238E27FC236}">
                  <a16:creationId xmlns:a16="http://schemas.microsoft.com/office/drawing/2014/main" id="{55DD38D4-8644-46AE-99E3-B7DA603437F4}"/>
                </a:ext>
              </a:extLst>
            </xdr:cNvPr>
            <xdr:cNvSpPr txBox="1"/>
          </xdr:nvSpPr>
          <xdr:spPr>
            <a:xfrm>
              <a:off x="5800725" y="175926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4" name="Tekstfelt 43">
              <a:extLst>
                <a:ext uri="{FF2B5EF4-FFF2-40B4-BE49-F238E27FC236}">
                  <a16:creationId xmlns:a16="http://schemas.microsoft.com/office/drawing/2014/main" id="{55DD38D4-8644-46AE-99E3-B7DA603437F4}"/>
                </a:ext>
              </a:extLst>
            </xdr:cNvPr>
            <xdr:cNvSpPr txBox="1"/>
          </xdr:nvSpPr>
          <xdr:spPr>
            <a:xfrm>
              <a:off x="5800725" y="175926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9</xdr:col>
      <xdr:colOff>66676</xdr:colOff>
      <xdr:row>102</xdr:row>
      <xdr:rowOff>171449</xdr:rowOff>
    </xdr:from>
    <xdr:ext cx="5099050" cy="356444"/>
    <mc:AlternateContent xmlns:mc="http://schemas.openxmlformats.org/markup-compatibility/2006" xmlns:a14="http://schemas.microsoft.com/office/drawing/2010/main">
      <mc:Choice Requires="a14">
        <xdr:sp macro="" textlink="">
          <xdr:nvSpPr>
            <xdr:cNvPr id="45" name="Tekstfelt 44">
              <a:extLst>
                <a:ext uri="{FF2B5EF4-FFF2-40B4-BE49-F238E27FC236}">
                  <a16:creationId xmlns:a16="http://schemas.microsoft.com/office/drawing/2014/main" id="{B77926BC-7E6C-4059-BB4A-D36DA8437ADF}"/>
                </a:ext>
              </a:extLst>
            </xdr:cNvPr>
            <xdr:cNvSpPr txBox="1"/>
          </xdr:nvSpPr>
          <xdr:spPr>
            <a:xfrm>
              <a:off x="4943476" y="18488024"/>
              <a:ext cx="509905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𝐴</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𝐵</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𝑁𝑂𝑇</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𝐴</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𝑁𝑂𝑇</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𝐵</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𝑁𝑂𝑇</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𝐴</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𝐵</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r>
                          <a:rPr lang="en-US"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da-DK" sz="1100" b="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e>
                    </m:d>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r>
                      <a:rPr lang="en-US" sz="110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45" name="Tekstfelt 44">
              <a:extLst>
                <a:ext uri="{FF2B5EF4-FFF2-40B4-BE49-F238E27FC236}">
                  <a16:creationId xmlns:a16="http://schemas.microsoft.com/office/drawing/2014/main" id="{B77926BC-7E6C-4059-BB4A-D36DA8437ADF}"/>
                </a:ext>
              </a:extLst>
            </xdr:cNvPr>
            <xdr:cNvSpPr txBox="1"/>
          </xdr:nvSpPr>
          <xdr:spPr>
            <a:xfrm>
              <a:off x="4943476" y="18488024"/>
              <a:ext cx="509905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𝑝(𝐴, 𝐵, 𝑁𝑂𝑇 𝐶)+𝑝(𝐴, </a:t>
              </a:r>
              <a:r>
                <a:rPr lang="da-DK" sz="1100" b="0" i="0">
                  <a:solidFill>
                    <a:schemeClr val="tx1"/>
                  </a:solidFill>
                  <a:effectLst/>
                  <a:latin typeface="Cambria Math" panose="02040503050406030204" pitchFamily="18" charset="0"/>
                  <a:ea typeface="+mn-ea"/>
                  <a:cs typeface="+mn-cs"/>
                </a:rPr>
                <a:t>𝑁𝑂𝑇 </a:t>
              </a:r>
              <a:r>
                <a:rPr lang="da-DK" sz="1100" b="0" i="0">
                  <a:solidFill>
                    <a:schemeClr val="tx1"/>
                  </a:solidFill>
                  <a:effectLst/>
                  <a:latin typeface="+mn-lt"/>
                  <a:ea typeface="+mn-ea"/>
                  <a:cs typeface="+mn-cs"/>
                </a:rPr>
                <a:t>𝐵, 𝐶)+𝑝(𝑁𝑂𝑇 𝐴, 𝐵, 𝐶)=</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𝜋</a:t>
              </a:r>
              <a:r>
                <a:rPr lang="da-DK" sz="1100" b="0" i="0">
                  <a:solidFill>
                    <a:schemeClr val="tx1"/>
                  </a:solidFill>
                  <a:effectLst/>
                  <a:latin typeface="+mn-lt"/>
                  <a:ea typeface="+mn-ea"/>
                  <a:cs typeface="+mn-cs"/>
                </a:rPr>
                <a:t>_𝐴</a:t>
              </a:r>
              <a:r>
                <a:rPr lang="en-US" sz="110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𝜋_𝐵</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mn-lt"/>
                  <a:ea typeface="+mn-ea"/>
                  <a:cs typeface="+mn-cs"/>
                </a:rPr>
                <a:t>_𝐶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da-DK" sz="1100" i="0">
                  <a:solidFill>
                    <a:schemeClr val="tx1"/>
                  </a:solidFill>
                  <a:effectLst/>
                  <a:latin typeface="Cambria Math" panose="02040503050406030204" pitchFamily="18" charset="0"/>
                  <a:ea typeface="+mn-ea"/>
                  <a:cs typeface="+mn-cs"/>
                </a:rPr>
                <a:t>𝜋</a:t>
              </a:r>
              <a:r>
                <a:rPr lang="da-DK" sz="1100" b="0" i="0">
                  <a:solidFill>
                    <a:schemeClr val="tx1"/>
                  </a:solidFill>
                  <a:effectLst/>
                  <a:latin typeface="Cambria Math" panose="02040503050406030204" pitchFamily="18" charset="0"/>
                  <a:ea typeface="+mn-ea"/>
                  <a:cs typeface="+mn-cs"/>
                </a:rPr>
                <a:t>_𝐴</a:t>
              </a:r>
              <a:r>
                <a:rPr lang="en-US" sz="110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mn-lt"/>
                  <a:ea typeface="+mn-ea"/>
                  <a:cs typeface="+mn-cs"/>
                </a:rPr>
                <a:t>𝜋</a:t>
              </a:r>
              <a:r>
                <a:rPr lang="da-DK" sz="1100" b="0" i="0">
                  <a:solidFill>
                    <a:schemeClr val="tx1"/>
                  </a:solidFill>
                  <a:effectLst/>
                  <a:latin typeface="+mn-lt"/>
                  <a:ea typeface="+mn-ea"/>
                  <a:cs typeface="+mn-cs"/>
                </a:rPr>
                <a:t>_𝐵</a:t>
              </a:r>
              <a:r>
                <a:rPr lang="da-DK" sz="1100" b="0" i="0">
                  <a:solidFill>
                    <a:schemeClr val="tx1"/>
                  </a:solidFill>
                  <a:effectLst/>
                  <a:latin typeface="Cambria Math" panose="02040503050406030204" pitchFamily="18" charset="0"/>
                  <a:ea typeface="+mn-ea"/>
                  <a:cs typeface="+mn-cs"/>
                </a:rPr>
                <a:t>)</a:t>
              </a:r>
              <a:r>
                <a:rPr lang="en-US" sz="1100" i="0">
                  <a:solidFill>
                    <a:schemeClr val="tx1"/>
                  </a:solidFill>
                  <a:effectLst/>
                  <a:latin typeface="+mn-lt"/>
                  <a:ea typeface="+mn-ea"/>
                  <a:cs typeface="+mn-cs"/>
                </a:rPr>
                <a:t>·</a:t>
              </a:r>
              <a:r>
                <a:rPr lang="da-DK" sz="1100" i="0">
                  <a:solidFill>
                    <a:schemeClr val="tx1"/>
                  </a:solidFill>
                  <a:effectLst/>
                  <a:latin typeface="Cambria Math" panose="02040503050406030204" pitchFamily="18" charset="0"/>
                  <a:ea typeface="+mn-ea"/>
                  <a:cs typeface="+mn-cs"/>
                </a:rPr>
                <a:t>𝜋</a:t>
              </a:r>
              <a:r>
                <a:rPr lang="da-DK" sz="1100" b="0" i="0">
                  <a:solidFill>
                    <a:schemeClr val="tx1"/>
                  </a:solidFill>
                  <a:effectLst/>
                  <a:latin typeface="Cambria Math" panose="02040503050406030204" pitchFamily="18" charset="0"/>
                  <a:ea typeface="+mn-ea"/>
                  <a:cs typeface="+mn-cs"/>
                </a:rPr>
                <a:t>_𝐶</a:t>
              </a:r>
              <a:r>
                <a:rPr lang="da-DK"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mn-lt"/>
                  <a:ea typeface="+mn-ea"/>
                  <a:cs typeface="+mn-cs"/>
                </a:rPr>
                <a:t>_𝐴 )</a:t>
              </a:r>
              <a:r>
                <a:rPr lang="en-US" sz="1100" i="0">
                  <a:solidFill>
                    <a:schemeClr val="tx1"/>
                  </a:solidFill>
                  <a:effectLst/>
                  <a:latin typeface="+mn-lt"/>
                  <a:ea typeface="+mn-ea"/>
                  <a:cs typeface="+mn-cs"/>
                </a:rPr>
                <a:t>·</a:t>
              </a:r>
              <a:r>
                <a:rPr lang="da-DK" sz="1100" i="0">
                  <a:solidFill>
                    <a:schemeClr val="tx1"/>
                  </a:solidFill>
                  <a:effectLst/>
                  <a:latin typeface="Cambria Math" panose="02040503050406030204" pitchFamily="18" charset="0"/>
                  <a:ea typeface="+mn-ea"/>
                  <a:cs typeface="+mn-cs"/>
                </a:rPr>
                <a:t>𝜋</a:t>
              </a:r>
              <a:r>
                <a:rPr lang="da-DK" sz="1100" b="0" i="0">
                  <a:solidFill>
                    <a:schemeClr val="tx1"/>
                  </a:solidFill>
                  <a:effectLst/>
                  <a:latin typeface="Cambria Math" panose="02040503050406030204" pitchFamily="18" charset="0"/>
                  <a:ea typeface="+mn-ea"/>
                  <a:cs typeface="+mn-cs"/>
                </a:rPr>
                <a:t>_𝐵</a:t>
              </a:r>
              <a:r>
                <a:rPr lang="en-US" sz="1100" i="0">
                  <a:solidFill>
                    <a:schemeClr val="tx1"/>
                  </a:solidFill>
                  <a:effectLst/>
                  <a:latin typeface="+mn-lt"/>
                  <a:ea typeface="+mn-ea"/>
                  <a:cs typeface="+mn-cs"/>
                </a:rPr>
                <a:t>·𝜋</a:t>
              </a:r>
              <a:r>
                <a:rPr lang="da-DK" sz="1100" b="0" i="0">
                  <a:solidFill>
                    <a:schemeClr val="tx1"/>
                  </a:solidFill>
                  <a:effectLst/>
                  <a:latin typeface="+mn-lt"/>
                  <a:ea typeface="+mn-ea"/>
                  <a:cs typeface="+mn-cs"/>
                </a:rPr>
                <a:t>_𝐶</a:t>
              </a:r>
              <a:r>
                <a:rPr lang="en-US" sz="1100" i="0">
                  <a:solidFill>
                    <a:schemeClr val="tx1"/>
                  </a:solidFill>
                  <a:effectLst/>
                  <a:latin typeface="+mn-lt"/>
                  <a:ea typeface="+mn-ea"/>
                  <a:cs typeface="+mn-cs"/>
                </a:rPr>
                <a:t>)</a:t>
              </a:r>
              <a:endParaRPr lang="da-DK">
                <a:effectLst/>
              </a:endParaRPr>
            </a:p>
          </xdr:txBody>
        </xdr:sp>
      </mc:Fallback>
    </mc:AlternateContent>
    <xdr:clientData/>
  </xdr:oneCellAnchor>
  <xdr:oneCellAnchor>
    <xdr:from>
      <xdr:col>10</xdr:col>
      <xdr:colOff>342900</xdr:colOff>
      <xdr:row>105</xdr:row>
      <xdr:rowOff>171450</xdr:rowOff>
    </xdr:from>
    <xdr:ext cx="256865" cy="172227"/>
    <mc:AlternateContent xmlns:mc="http://schemas.openxmlformats.org/markup-compatibility/2006" xmlns:a14="http://schemas.microsoft.com/office/drawing/2010/main">
      <mc:Choice Requires="a14">
        <xdr:sp macro="" textlink="">
          <xdr:nvSpPr>
            <xdr:cNvPr id="46" name="Tekstfelt 45">
              <a:extLst>
                <a:ext uri="{FF2B5EF4-FFF2-40B4-BE49-F238E27FC236}">
                  <a16:creationId xmlns:a16="http://schemas.microsoft.com/office/drawing/2014/main" id="{D7509263-B602-486F-B551-8ED6D14510DA}"/>
                </a:ext>
              </a:extLst>
            </xdr:cNvPr>
            <xdr:cNvSpPr txBox="1"/>
          </xdr:nvSpPr>
          <xdr:spPr>
            <a:xfrm>
              <a:off x="5829300" y="190309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6" name="Tekstfelt 45">
              <a:extLst>
                <a:ext uri="{FF2B5EF4-FFF2-40B4-BE49-F238E27FC236}">
                  <a16:creationId xmlns:a16="http://schemas.microsoft.com/office/drawing/2014/main" id="{D7509263-B602-486F-B551-8ED6D14510DA}"/>
                </a:ext>
              </a:extLst>
            </xdr:cNvPr>
            <xdr:cNvSpPr txBox="1"/>
          </xdr:nvSpPr>
          <xdr:spPr>
            <a:xfrm>
              <a:off x="5829300" y="190309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wsDr>
</file>

<file path=xl/drawings/drawing28.xml><?xml version="1.0" encoding="utf-8"?>
<xdr:wsDr xmlns:xdr="http://schemas.openxmlformats.org/drawingml/2006/spreadsheetDrawing" xmlns:a="http://schemas.openxmlformats.org/drawingml/2006/main">
  <xdr:oneCellAnchor>
    <xdr:from>
      <xdr:col>3</xdr:col>
      <xdr:colOff>22225</xdr:colOff>
      <xdr:row>7</xdr:row>
      <xdr:rowOff>31750</xdr:rowOff>
    </xdr:from>
    <xdr:ext cx="843051" cy="172227"/>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BDA3CBFB-2147-49F2-8DFB-CD1352EFB537}"/>
                </a:ext>
              </a:extLst>
            </xdr:cNvPr>
            <xdr:cNvSpPr txBox="1"/>
          </xdr:nvSpPr>
          <xdr:spPr>
            <a:xfrm>
              <a:off x="1241425" y="1320800"/>
              <a:ext cx="8430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𝑜</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BDA3CBFB-2147-49F2-8DFB-CD1352EFB537}"/>
                </a:ext>
              </a:extLst>
            </xdr:cNvPr>
            <xdr:cNvSpPr txBox="1"/>
          </xdr:nvSpPr>
          <xdr:spPr>
            <a:xfrm>
              <a:off x="1241425" y="1320800"/>
              <a:ext cx="8430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(𝐻_𝑜:𝜇_𝐷=??)</a:t>
              </a:r>
              <a:endParaRPr lang="da-DK" sz="1100"/>
            </a:p>
          </xdr:txBody>
        </xdr:sp>
      </mc:Fallback>
    </mc:AlternateContent>
    <xdr:clientData/>
  </xdr:oneCellAnchor>
  <xdr:oneCellAnchor>
    <xdr:from>
      <xdr:col>3</xdr:col>
      <xdr:colOff>28575</xdr:colOff>
      <xdr:row>9</xdr:row>
      <xdr:rowOff>177800</xdr:rowOff>
    </xdr:from>
    <xdr:ext cx="790794"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F36D4506-440F-4E80-9AD3-B442D9F08803}"/>
                </a:ext>
              </a:extLst>
            </xdr:cNvPr>
            <xdr:cNvSpPr txBox="1"/>
          </xdr:nvSpPr>
          <xdr:spPr>
            <a:xfrm>
              <a:off x="1247775" y="1835150"/>
              <a:ext cx="7907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=0)</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F36D4506-440F-4E80-9AD3-B442D9F08803}"/>
                </a:ext>
              </a:extLst>
            </xdr:cNvPr>
            <xdr:cNvSpPr txBox="1"/>
          </xdr:nvSpPr>
          <xdr:spPr>
            <a:xfrm>
              <a:off x="1247775" y="1835150"/>
              <a:ext cx="7907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(𝐻_0:𝜇_𝐷=0)</a:t>
              </a:r>
              <a:endParaRPr lang="da-DK" sz="1100"/>
            </a:p>
          </xdr:txBody>
        </xdr:sp>
      </mc:Fallback>
    </mc:AlternateContent>
    <xdr:clientData/>
  </xdr:oneCellAnchor>
  <xdr:oneCellAnchor>
    <xdr:from>
      <xdr:col>3</xdr:col>
      <xdr:colOff>9525</xdr:colOff>
      <xdr:row>13</xdr:row>
      <xdr:rowOff>12700</xdr:rowOff>
    </xdr:from>
    <xdr:ext cx="1628202" cy="172227"/>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74DF686B-1124-4329-A5F5-8E96B30E921D}"/>
                </a:ext>
              </a:extLst>
            </xdr:cNvPr>
            <xdr:cNvSpPr txBox="1"/>
          </xdr:nvSpPr>
          <xdr:spPr>
            <a:xfrm>
              <a:off x="1228725" y="2406650"/>
              <a:ext cx="16282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2</m:t>
                        </m:r>
                      </m:sub>
                    </m:sSub>
                    <m:r>
                      <a:rPr lang="da-DK" sz="1100" b="0" i="1">
                        <a:latin typeface="Cambria Math" panose="02040503050406030204" pitchFamily="18" charset="0"/>
                      </a:rPr>
                      <m:t>=</m:t>
                    </m:r>
                    <m:r>
                      <a:rPr lang="da-DK" sz="1100" b="0" i="1">
                        <a:latin typeface="Cambria Math" panose="02040503050406030204" pitchFamily="18" charset="0"/>
                      </a:rPr>
                      <m:t>𝑛</m:t>
                    </m:r>
                    <m:r>
                      <a:rPr lang="da-DK" sz="1100" b="0" i="1">
                        <a:latin typeface="Cambria Math" panose="02040503050406030204" pitchFamily="18" charset="0"/>
                      </a:rPr>
                      <m:t>, </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74DF686B-1124-4329-A5F5-8E96B30E921D}"/>
                </a:ext>
              </a:extLst>
            </xdr:cNvPr>
            <xdr:cNvSpPr txBox="1"/>
          </xdr:nvSpPr>
          <xdr:spPr>
            <a:xfrm>
              <a:off x="1228725" y="2406650"/>
              <a:ext cx="16282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(𝑛_1=𝑛_2=𝑛, 𝐻_0:𝜇_1=𝜇_2)</a:t>
              </a:r>
              <a:endParaRPr lang="da-DK" sz="1100"/>
            </a:p>
          </xdr:txBody>
        </xdr:sp>
      </mc:Fallback>
    </mc:AlternateContent>
    <xdr:clientData/>
  </xdr:oneCellAnchor>
  <xdr:oneCellAnchor>
    <xdr:from>
      <xdr:col>4</xdr:col>
      <xdr:colOff>193675</xdr:colOff>
      <xdr:row>6</xdr:row>
      <xdr:rowOff>114300</xdr:rowOff>
    </xdr:from>
    <xdr:ext cx="437171" cy="338362"/>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1DDC0366-2C42-462F-87EA-9C6D5B13D13E}"/>
                </a:ext>
              </a:extLst>
            </xdr:cNvPr>
            <xdr:cNvSpPr txBox="1"/>
          </xdr:nvSpPr>
          <xdr:spPr>
            <a:xfrm>
              <a:off x="3082925" y="1219200"/>
              <a:ext cx="437171"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0</m:t>
                            </m:r>
                          </m:sub>
                        </m:sSub>
                      </m:num>
                      <m:den>
                        <m:r>
                          <a:rPr lang="da-DK" sz="1100" b="0" i="1">
                            <a:latin typeface="Cambria Math" panose="02040503050406030204" pitchFamily="18" charset="0"/>
                          </a:rPr>
                          <m:t>𝑠</m:t>
                        </m:r>
                      </m:den>
                    </m:f>
                  </m:oMath>
                </m:oMathPara>
              </a14:m>
              <a:endParaRPr lang="da-DK" sz="1100"/>
            </a:p>
          </xdr:txBody>
        </xdr:sp>
      </mc:Choice>
      <mc:Fallback xmlns="">
        <xdr:sp macro="" textlink="">
          <xdr:nvSpPr>
            <xdr:cNvPr id="5" name="Tekstfelt 4">
              <a:extLst>
                <a:ext uri="{FF2B5EF4-FFF2-40B4-BE49-F238E27FC236}">
                  <a16:creationId xmlns:a16="http://schemas.microsoft.com/office/drawing/2014/main" id="{1DDC0366-2C42-462F-87EA-9C6D5B13D13E}"/>
                </a:ext>
              </a:extLst>
            </xdr:cNvPr>
            <xdr:cNvSpPr txBox="1"/>
          </xdr:nvSpPr>
          <xdr:spPr>
            <a:xfrm>
              <a:off x="3082925" y="1219200"/>
              <a:ext cx="437171"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̅−𝜇_0)/𝑠</a:t>
              </a:r>
              <a:endParaRPr lang="da-DK" sz="1100"/>
            </a:p>
          </xdr:txBody>
        </xdr:sp>
      </mc:Fallback>
    </mc:AlternateContent>
    <xdr:clientData/>
  </xdr:oneCellAnchor>
  <xdr:oneCellAnchor>
    <xdr:from>
      <xdr:col>4</xdr:col>
      <xdr:colOff>288925</xdr:colOff>
      <xdr:row>9</xdr:row>
      <xdr:rowOff>95250</xdr:rowOff>
    </xdr:from>
    <xdr:ext cx="182358" cy="367152"/>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9F9237F5-ED79-4685-BDDB-89105400CB33}"/>
                </a:ext>
              </a:extLst>
            </xdr:cNvPr>
            <xdr:cNvSpPr txBox="1"/>
          </xdr:nvSpPr>
          <xdr:spPr>
            <a:xfrm>
              <a:off x="3178175" y="1752600"/>
              <a:ext cx="182358"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den>
                    </m:f>
                  </m:oMath>
                </m:oMathPara>
              </a14:m>
              <a:endParaRPr lang="da-DK" sz="1100"/>
            </a:p>
          </xdr:txBody>
        </xdr:sp>
      </mc:Choice>
      <mc:Fallback xmlns="">
        <xdr:sp macro="" textlink="">
          <xdr:nvSpPr>
            <xdr:cNvPr id="6" name="Tekstfelt 5">
              <a:extLst>
                <a:ext uri="{FF2B5EF4-FFF2-40B4-BE49-F238E27FC236}">
                  <a16:creationId xmlns:a16="http://schemas.microsoft.com/office/drawing/2014/main" id="{9F9237F5-ED79-4685-BDDB-89105400CB33}"/>
                </a:ext>
              </a:extLst>
            </xdr:cNvPr>
            <xdr:cNvSpPr txBox="1"/>
          </xdr:nvSpPr>
          <xdr:spPr>
            <a:xfrm>
              <a:off x="3178175" y="1752600"/>
              <a:ext cx="182358"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𝐷 ̅/𝑆_𝐷 </a:t>
              </a:r>
              <a:endParaRPr lang="da-DK" sz="1100"/>
            </a:p>
          </xdr:txBody>
        </xdr:sp>
      </mc:Fallback>
    </mc:AlternateContent>
    <xdr:clientData/>
  </xdr:oneCellAnchor>
  <xdr:oneCellAnchor>
    <xdr:from>
      <xdr:col>4</xdr:col>
      <xdr:colOff>174625</xdr:colOff>
      <xdr:row>12</xdr:row>
      <xdr:rowOff>88900</xdr:rowOff>
    </xdr:from>
    <xdr:ext cx="497059" cy="386644"/>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E5917502-863B-4AAB-B2A0-11B57488F23A}"/>
                </a:ext>
              </a:extLst>
            </xdr:cNvPr>
            <xdr:cNvSpPr txBox="1"/>
          </xdr:nvSpPr>
          <xdr:spPr>
            <a:xfrm>
              <a:off x="3063875" y="2298700"/>
              <a:ext cx="497059"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2</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Sub>
                      </m:den>
                    </m:f>
                  </m:oMath>
                </m:oMathPara>
              </a14:m>
              <a:endParaRPr lang="da-DK" sz="1100"/>
            </a:p>
          </xdr:txBody>
        </xdr:sp>
      </mc:Choice>
      <mc:Fallback xmlns="">
        <xdr:sp macro="" textlink="">
          <xdr:nvSpPr>
            <xdr:cNvPr id="7" name="Tekstfelt 6">
              <a:extLst>
                <a:ext uri="{FF2B5EF4-FFF2-40B4-BE49-F238E27FC236}">
                  <a16:creationId xmlns:a16="http://schemas.microsoft.com/office/drawing/2014/main" id="{E5917502-863B-4AAB-B2A0-11B57488F23A}"/>
                </a:ext>
              </a:extLst>
            </xdr:cNvPr>
            <xdr:cNvSpPr txBox="1"/>
          </xdr:nvSpPr>
          <xdr:spPr>
            <a:xfrm>
              <a:off x="3063875" y="2298700"/>
              <a:ext cx="497059"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𝑋 ̅_1</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𝑋 ̅_</a:t>
              </a:r>
              <a:r>
                <a:rPr lang="da-DK" sz="1100" b="0" i="0">
                  <a:solidFill>
                    <a:schemeClr val="tx1"/>
                  </a:solidFill>
                  <a:effectLst/>
                  <a:latin typeface="Cambria Math" panose="02040503050406030204" pitchFamily="18" charset="0"/>
                  <a:ea typeface="+mn-ea"/>
                  <a:cs typeface="+mn-cs"/>
                </a:rPr>
                <a:t>2)/𝑆_𝑝 </a:t>
              </a:r>
              <a:endParaRPr lang="da-DK" sz="1100"/>
            </a:p>
          </xdr:txBody>
        </xdr:sp>
      </mc:Fallback>
    </mc:AlternateContent>
    <xdr:clientData/>
  </xdr:oneCellAnchor>
  <xdr:oneCellAnchor>
    <xdr:from>
      <xdr:col>5</xdr:col>
      <xdr:colOff>549275</xdr:colOff>
      <xdr:row>6</xdr:row>
      <xdr:rowOff>171450</xdr:rowOff>
    </xdr:from>
    <xdr:ext cx="420051" cy="194669"/>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909EEF4D-3AF1-43C2-A4DB-3D21EF9302BB}"/>
                </a:ext>
              </a:extLst>
            </xdr:cNvPr>
            <xdr:cNvSpPr txBox="1"/>
          </xdr:nvSpPr>
          <xdr:spPr>
            <a:xfrm>
              <a:off x="4308475" y="127635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8" name="Tekstfelt 7">
              <a:extLst>
                <a:ext uri="{FF2B5EF4-FFF2-40B4-BE49-F238E27FC236}">
                  <a16:creationId xmlns:a16="http://schemas.microsoft.com/office/drawing/2014/main" id="{909EEF4D-3AF1-43C2-A4DB-3D21EF9302BB}"/>
                </a:ext>
              </a:extLst>
            </xdr:cNvPr>
            <xdr:cNvSpPr txBox="1"/>
          </xdr:nvSpPr>
          <xdr:spPr>
            <a:xfrm>
              <a:off x="4308475" y="127635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̂·√𝑁</a:t>
              </a:r>
              <a:endParaRPr lang="da-DK" sz="1100"/>
            </a:p>
          </xdr:txBody>
        </xdr:sp>
      </mc:Fallback>
    </mc:AlternateContent>
    <xdr:clientData/>
  </xdr:oneCellAnchor>
  <xdr:oneCellAnchor>
    <xdr:from>
      <xdr:col>5</xdr:col>
      <xdr:colOff>558800</xdr:colOff>
      <xdr:row>9</xdr:row>
      <xdr:rowOff>133350</xdr:rowOff>
    </xdr:from>
    <xdr:ext cx="420051" cy="194669"/>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F965BF88-392F-46F7-ACAF-CA63CB3BE3D4}"/>
                </a:ext>
              </a:extLst>
            </xdr:cNvPr>
            <xdr:cNvSpPr txBox="1"/>
          </xdr:nvSpPr>
          <xdr:spPr>
            <a:xfrm>
              <a:off x="4318000" y="179070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9" name="Tekstfelt 8">
              <a:extLst>
                <a:ext uri="{FF2B5EF4-FFF2-40B4-BE49-F238E27FC236}">
                  <a16:creationId xmlns:a16="http://schemas.microsoft.com/office/drawing/2014/main" id="{F965BF88-392F-46F7-ACAF-CA63CB3BE3D4}"/>
                </a:ext>
              </a:extLst>
            </xdr:cNvPr>
            <xdr:cNvSpPr txBox="1"/>
          </xdr:nvSpPr>
          <xdr:spPr>
            <a:xfrm>
              <a:off x="4318000" y="179070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̂·√𝑁</a:t>
              </a:r>
              <a:endParaRPr lang="da-DK" sz="1100"/>
            </a:p>
          </xdr:txBody>
        </xdr:sp>
      </mc:Fallback>
    </mc:AlternateContent>
    <xdr:clientData/>
  </xdr:oneCellAnchor>
  <xdr:oneCellAnchor>
    <xdr:from>
      <xdr:col>5</xdr:col>
      <xdr:colOff>565150</xdr:colOff>
      <xdr:row>12</xdr:row>
      <xdr:rowOff>107950</xdr:rowOff>
    </xdr:from>
    <xdr:ext cx="409856" cy="344453"/>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2204C439-CFBF-4FAA-958E-82D438BA175C}"/>
                </a:ext>
              </a:extLst>
            </xdr:cNvPr>
            <xdr:cNvSpPr txBox="1"/>
          </xdr:nvSpPr>
          <xdr:spPr>
            <a:xfrm>
              <a:off x="4324350" y="2317750"/>
              <a:ext cx="409856"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r>
                              <a:rPr lang="da-DK" sz="1100" b="0" i="1">
                                <a:latin typeface="Cambria Math" panose="02040503050406030204" pitchFamily="18" charset="0"/>
                              </a:rPr>
                              <m:t>𝑛</m:t>
                            </m:r>
                          </m:num>
                          <m:den>
                            <m:r>
                              <a:rPr lang="da-DK" sz="1100" b="0" i="1">
                                <a:latin typeface="Cambria Math" panose="02040503050406030204" pitchFamily="18" charset="0"/>
                              </a:rPr>
                              <m:t>2</m:t>
                            </m:r>
                          </m:den>
                        </m:f>
                      </m:e>
                    </m:rad>
                  </m:oMath>
                </m:oMathPara>
              </a14:m>
              <a:endParaRPr lang="da-DK" sz="1100"/>
            </a:p>
          </xdr:txBody>
        </xdr:sp>
      </mc:Choice>
      <mc:Fallback xmlns="">
        <xdr:sp macro="" textlink="">
          <xdr:nvSpPr>
            <xdr:cNvPr id="10" name="Tekstfelt 9">
              <a:extLst>
                <a:ext uri="{FF2B5EF4-FFF2-40B4-BE49-F238E27FC236}">
                  <a16:creationId xmlns:a16="http://schemas.microsoft.com/office/drawing/2014/main" id="{2204C439-CFBF-4FAA-958E-82D438BA175C}"/>
                </a:ext>
              </a:extLst>
            </xdr:cNvPr>
            <xdr:cNvSpPr txBox="1"/>
          </xdr:nvSpPr>
          <xdr:spPr>
            <a:xfrm>
              <a:off x="4324350" y="2317750"/>
              <a:ext cx="409856"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̂·√(𝑛/2)</a:t>
              </a:r>
              <a:endParaRPr lang="da-DK" sz="1100"/>
            </a:p>
          </xdr:txBody>
        </xdr:sp>
      </mc:Fallback>
    </mc:AlternateContent>
    <xdr:clientData/>
  </xdr:oneCellAnchor>
  <xdr:oneCellAnchor>
    <xdr:from>
      <xdr:col>6</xdr:col>
      <xdr:colOff>282575</xdr:colOff>
      <xdr:row>6</xdr:row>
      <xdr:rowOff>120650</xdr:rowOff>
    </xdr:from>
    <xdr:ext cx="183512" cy="353943"/>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FFA78D9A-C0CC-44CE-9698-1B38434A5763}"/>
                </a:ext>
              </a:extLst>
            </xdr:cNvPr>
            <xdr:cNvSpPr txBox="1"/>
          </xdr:nvSpPr>
          <xdr:spPr>
            <a:xfrm>
              <a:off x="5546725" y="122555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FFA78D9A-C0CC-44CE-9698-1B38434A5763}"/>
                </a:ext>
              </a:extLst>
            </xdr:cNvPr>
            <xdr:cNvSpPr txBox="1"/>
          </xdr:nvSpPr>
          <xdr:spPr>
            <a:xfrm>
              <a:off x="5546725" y="122555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𝛿^2/𝑑 ̂^2 </a:t>
              </a:r>
              <a:endParaRPr lang="da-DK" sz="1100"/>
            </a:p>
          </xdr:txBody>
        </xdr:sp>
      </mc:Fallback>
    </mc:AlternateContent>
    <xdr:clientData/>
  </xdr:oneCellAnchor>
  <xdr:oneCellAnchor>
    <xdr:from>
      <xdr:col>6</xdr:col>
      <xdr:colOff>282575</xdr:colOff>
      <xdr:row>9</xdr:row>
      <xdr:rowOff>107950</xdr:rowOff>
    </xdr:from>
    <xdr:ext cx="183512" cy="353943"/>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BEE03845-7494-493A-9C63-AFD0B4C57E41}"/>
                </a:ext>
              </a:extLst>
            </xdr:cNvPr>
            <xdr:cNvSpPr txBox="1"/>
          </xdr:nvSpPr>
          <xdr:spPr>
            <a:xfrm>
              <a:off x="5546725" y="176530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BEE03845-7494-493A-9C63-AFD0B4C57E41}"/>
                </a:ext>
              </a:extLst>
            </xdr:cNvPr>
            <xdr:cNvSpPr txBox="1"/>
          </xdr:nvSpPr>
          <xdr:spPr>
            <a:xfrm>
              <a:off x="5546725" y="176530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𝛿^2/𝑑 ̂^2 </a:t>
              </a:r>
              <a:endParaRPr lang="da-DK" sz="1100"/>
            </a:p>
          </xdr:txBody>
        </xdr:sp>
      </mc:Fallback>
    </mc:AlternateContent>
    <xdr:clientData/>
  </xdr:oneCellAnchor>
  <xdr:oneCellAnchor>
    <xdr:from>
      <xdr:col>6</xdr:col>
      <xdr:colOff>146050</xdr:colOff>
      <xdr:row>12</xdr:row>
      <xdr:rowOff>95250</xdr:rowOff>
    </xdr:from>
    <xdr:ext cx="364139" cy="353943"/>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64856FF9-8699-45D0-9CAE-FA95F3758E4B}"/>
                </a:ext>
              </a:extLst>
            </xdr:cNvPr>
            <xdr:cNvSpPr txBox="1"/>
          </xdr:nvSpPr>
          <xdr:spPr>
            <a:xfrm>
              <a:off x="5410200" y="2305050"/>
              <a:ext cx="364139"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2·</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13" name="Tekstfelt 12">
              <a:extLst>
                <a:ext uri="{FF2B5EF4-FFF2-40B4-BE49-F238E27FC236}">
                  <a16:creationId xmlns:a16="http://schemas.microsoft.com/office/drawing/2014/main" id="{64856FF9-8699-45D0-9CAE-FA95F3758E4B}"/>
                </a:ext>
              </a:extLst>
            </xdr:cNvPr>
            <xdr:cNvSpPr txBox="1"/>
          </xdr:nvSpPr>
          <xdr:spPr>
            <a:xfrm>
              <a:off x="5410200" y="2305050"/>
              <a:ext cx="364139"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2·𝛿^2/𝑑 ̂^2 </a:t>
              </a:r>
              <a:endParaRPr lang="da-DK" sz="1100"/>
            </a:p>
          </xdr:txBody>
        </xdr:sp>
      </mc:Fallback>
    </mc:AlternateContent>
    <xdr:clientData/>
  </xdr:oneCellAnchor>
  <xdr:oneCellAnchor>
    <xdr:from>
      <xdr:col>4</xdr:col>
      <xdr:colOff>390525</xdr:colOff>
      <xdr:row>4</xdr:row>
      <xdr:rowOff>31750</xdr:rowOff>
    </xdr:from>
    <xdr:ext cx="118109" cy="184922"/>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F297E89C-8AB2-43D3-935B-7C911C4CA1F3}"/>
                </a:ext>
              </a:extLst>
            </xdr:cNvPr>
            <xdr:cNvSpPr txBox="1"/>
          </xdr:nvSpPr>
          <xdr:spPr>
            <a:xfrm>
              <a:off x="3279775" y="768350"/>
              <a:ext cx="118109"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oMath>
                </m:oMathPara>
              </a14:m>
              <a:endParaRPr lang="da-DK" sz="1100"/>
            </a:p>
          </xdr:txBody>
        </xdr:sp>
      </mc:Choice>
      <mc:Fallback xmlns="">
        <xdr:sp macro="" textlink="">
          <xdr:nvSpPr>
            <xdr:cNvPr id="14" name="Tekstfelt 13">
              <a:extLst>
                <a:ext uri="{FF2B5EF4-FFF2-40B4-BE49-F238E27FC236}">
                  <a16:creationId xmlns:a16="http://schemas.microsoft.com/office/drawing/2014/main" id="{F297E89C-8AB2-43D3-935B-7C911C4CA1F3}"/>
                </a:ext>
              </a:extLst>
            </xdr:cNvPr>
            <xdr:cNvSpPr txBox="1"/>
          </xdr:nvSpPr>
          <xdr:spPr>
            <a:xfrm>
              <a:off x="3279775" y="768350"/>
              <a:ext cx="118109"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5</xdr:col>
      <xdr:colOff>727075</xdr:colOff>
      <xdr:row>4</xdr:row>
      <xdr:rowOff>44450</xdr:rowOff>
    </xdr:from>
    <xdr:ext cx="113236" cy="172227"/>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73B381E7-D58B-4F58-9340-80B5B790CAEA}"/>
                </a:ext>
              </a:extLst>
            </xdr:cNvPr>
            <xdr:cNvSpPr txBox="1"/>
          </xdr:nvSpPr>
          <xdr:spPr>
            <a:xfrm>
              <a:off x="4486275" y="781050"/>
              <a:ext cx="113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oMath>
                </m:oMathPara>
              </a14:m>
              <a:endParaRPr lang="da-DK" sz="1100"/>
            </a:p>
          </xdr:txBody>
        </xdr:sp>
      </mc:Choice>
      <mc:Fallback xmlns="">
        <xdr:sp macro="" textlink="">
          <xdr:nvSpPr>
            <xdr:cNvPr id="15" name="Tekstfelt 14">
              <a:extLst>
                <a:ext uri="{FF2B5EF4-FFF2-40B4-BE49-F238E27FC236}">
                  <a16:creationId xmlns:a16="http://schemas.microsoft.com/office/drawing/2014/main" id="{73B381E7-D58B-4F58-9340-80B5B790CAEA}"/>
                </a:ext>
              </a:extLst>
            </xdr:cNvPr>
            <xdr:cNvSpPr txBox="1"/>
          </xdr:nvSpPr>
          <xdr:spPr>
            <a:xfrm>
              <a:off x="4486275" y="781050"/>
              <a:ext cx="113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a:t>
              </a:r>
              <a:endParaRPr lang="da-DK" sz="1100"/>
            </a:p>
          </xdr:txBody>
        </xdr:sp>
      </mc:Fallback>
    </mc:AlternateContent>
    <xdr:clientData/>
  </xdr:oneCellAnchor>
  <xdr:oneCellAnchor>
    <xdr:from>
      <xdr:col>6</xdr:col>
      <xdr:colOff>104775</xdr:colOff>
      <xdr:row>4</xdr:row>
      <xdr:rowOff>50800</xdr:rowOff>
    </xdr:from>
    <xdr:ext cx="583237" cy="172227"/>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C9B94A20-231F-4FA8-B654-0ED4D20C9BEB}"/>
                </a:ext>
              </a:extLst>
            </xdr:cNvPr>
            <xdr:cNvSpPr txBox="1"/>
          </xdr:nvSpPr>
          <xdr:spPr>
            <a:xfrm>
              <a:off x="5368925" y="787400"/>
              <a:ext cx="583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𝑁</m:t>
                    </m:r>
                    <m:r>
                      <a:rPr lang="da-DK" sz="1100" b="0" i="1">
                        <a:latin typeface="Cambria Math" panose="02040503050406030204" pitchFamily="18" charset="0"/>
                      </a:rPr>
                      <m:t> </m:t>
                    </m:r>
                    <m:r>
                      <a:rPr lang="da-DK" sz="1100" b="0" i="1">
                        <a:latin typeface="Cambria Math" panose="02040503050406030204" pitchFamily="18" charset="0"/>
                      </a:rPr>
                      <m:t>𝑒𝑙𝑙𝑒𝑟</m:t>
                    </m:r>
                    <m:r>
                      <a:rPr lang="da-DK" sz="1100" b="0" i="1">
                        <a:latin typeface="Cambria Math" panose="02040503050406030204" pitchFamily="18" charset="0"/>
                      </a:rPr>
                      <m:t> </m:t>
                    </m:r>
                    <m:r>
                      <a:rPr lang="da-DK" sz="1100" b="0" i="1">
                        <a:latin typeface="Cambria Math" panose="02040503050406030204" pitchFamily="18" charset="0"/>
                      </a:rPr>
                      <m:t>𝑛</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C9B94A20-231F-4FA8-B654-0ED4D20C9BEB}"/>
                </a:ext>
              </a:extLst>
            </xdr:cNvPr>
            <xdr:cNvSpPr txBox="1"/>
          </xdr:nvSpPr>
          <xdr:spPr>
            <a:xfrm>
              <a:off x="5368925" y="787400"/>
              <a:ext cx="583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𝑁 𝑒𝑙𝑙𝑒𝑟 𝑛</a:t>
              </a:r>
              <a:endParaRPr lang="da-DK" sz="1100"/>
            </a:p>
          </xdr:txBody>
        </xdr:sp>
      </mc:Fallback>
    </mc:AlternateContent>
    <xdr:clientData/>
  </xdr:oneCellAnchor>
  <xdr:oneCellAnchor>
    <xdr:from>
      <xdr:col>4</xdr:col>
      <xdr:colOff>593725</xdr:colOff>
      <xdr:row>23</xdr:row>
      <xdr:rowOff>25400</xdr:rowOff>
    </xdr:from>
    <xdr:ext cx="270908" cy="175113"/>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4EA3AABE-7EE7-4F8F-92F3-8BEA86E9E856}"/>
                </a:ext>
              </a:extLst>
            </xdr:cNvPr>
            <xdr:cNvSpPr txBox="1"/>
          </xdr:nvSpPr>
          <xdr:spPr>
            <a:xfrm>
              <a:off x="3482975" y="426085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4EA3AABE-7EE7-4F8F-92F3-8BEA86E9E856}"/>
                </a:ext>
              </a:extLst>
            </xdr:cNvPr>
            <xdr:cNvSpPr txBox="1"/>
          </xdr:nvSpPr>
          <xdr:spPr>
            <a:xfrm>
              <a:off x="3482975" y="426085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a:t>
              </a:r>
              <a:endParaRPr lang="da-DK" sz="1100"/>
            </a:p>
          </xdr:txBody>
        </xdr:sp>
      </mc:Fallback>
    </mc:AlternateContent>
    <xdr:clientData/>
  </xdr:oneCellAnchor>
  <xdr:oneCellAnchor>
    <xdr:from>
      <xdr:col>4</xdr:col>
      <xdr:colOff>542925</xdr:colOff>
      <xdr:row>27</xdr:row>
      <xdr:rowOff>12700</xdr:rowOff>
    </xdr:from>
    <xdr:ext cx="244491" cy="172227"/>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B37C2F53-A44F-408F-986E-856FA16FE5EA}"/>
                </a:ext>
              </a:extLst>
            </xdr:cNvPr>
            <xdr:cNvSpPr txBox="1"/>
          </xdr:nvSpPr>
          <xdr:spPr>
            <a:xfrm>
              <a:off x="3432175" y="4622800"/>
              <a:ext cx="244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𝑠</m:t>
                    </m:r>
                    <m:r>
                      <a:rPr lang="da-DK" sz="1100" b="0" i="1">
                        <a:latin typeface="Cambria Math" panose="02040503050406030204" pitchFamily="18" charset="0"/>
                      </a:rPr>
                      <m:t>=</m:t>
                    </m:r>
                  </m:oMath>
                </m:oMathPara>
              </a14:m>
              <a:endParaRPr lang="da-DK" sz="1100"/>
            </a:p>
          </xdr:txBody>
        </xdr:sp>
      </mc:Choice>
      <mc:Fallback xmlns="">
        <xdr:sp macro="" textlink="">
          <xdr:nvSpPr>
            <xdr:cNvPr id="18" name="Tekstfelt 17">
              <a:extLst>
                <a:ext uri="{FF2B5EF4-FFF2-40B4-BE49-F238E27FC236}">
                  <a16:creationId xmlns:a16="http://schemas.microsoft.com/office/drawing/2014/main" id="{B37C2F53-A44F-408F-986E-856FA16FE5EA}"/>
                </a:ext>
              </a:extLst>
            </xdr:cNvPr>
            <xdr:cNvSpPr txBox="1"/>
          </xdr:nvSpPr>
          <xdr:spPr>
            <a:xfrm>
              <a:off x="3432175" y="4622800"/>
              <a:ext cx="244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𝑠=</a:t>
              </a:r>
              <a:endParaRPr lang="da-DK" sz="1100"/>
            </a:p>
          </xdr:txBody>
        </xdr:sp>
      </mc:Fallback>
    </mc:AlternateContent>
    <xdr:clientData/>
  </xdr:oneCellAnchor>
  <xdr:oneCellAnchor>
    <xdr:from>
      <xdr:col>4</xdr:col>
      <xdr:colOff>422275</xdr:colOff>
      <xdr:row>31</xdr:row>
      <xdr:rowOff>0</xdr:rowOff>
    </xdr:from>
    <xdr:ext cx="516103" cy="172227"/>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9CA7C5F8-AC69-472F-AEF0-143247BB23C2}"/>
                </a:ext>
              </a:extLst>
            </xdr:cNvPr>
            <xdr:cNvSpPr txBox="1"/>
          </xdr:nvSpPr>
          <xdr:spPr>
            <a:xfrm>
              <a:off x="3311525" y="57531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r>
                      <a:rPr lang="da-DK" sz="1100" b="0" i="1">
                        <a:latin typeface="Cambria Math" panose="02040503050406030204" pitchFamily="18" charset="0"/>
                      </a:rPr>
                      <m:t>𝑑𝑓</m:t>
                    </m:r>
                    <m:r>
                      <a:rPr lang="da-DK" sz="1100" b="0" i="1">
                        <a:latin typeface="Cambria Math" panose="02040503050406030204" pitchFamily="18" charset="0"/>
                      </a:rPr>
                      <m:t>)=</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9CA7C5F8-AC69-472F-AEF0-143247BB23C2}"/>
                </a:ext>
              </a:extLst>
            </xdr:cNvPr>
            <xdr:cNvSpPr txBox="1"/>
          </xdr:nvSpPr>
          <xdr:spPr>
            <a:xfrm>
              <a:off x="3311525" y="57531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𝑡(𝑑𝑓)=</a:t>
              </a:r>
              <a:endParaRPr lang="da-DK" sz="1100"/>
            </a:p>
          </xdr:txBody>
        </xdr:sp>
      </mc:Fallback>
    </mc:AlternateContent>
    <xdr:clientData/>
  </xdr:oneCellAnchor>
  <xdr:oneCellAnchor>
    <xdr:from>
      <xdr:col>4</xdr:col>
      <xdr:colOff>593725</xdr:colOff>
      <xdr:row>28</xdr:row>
      <xdr:rowOff>177800</xdr:rowOff>
    </xdr:from>
    <xdr:ext cx="259815" cy="17222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7189DED7-6CF4-4226-9A6A-1287BE361A58}"/>
                </a:ext>
              </a:extLst>
            </xdr:cNvPr>
            <xdr:cNvSpPr txBox="1"/>
          </xdr:nvSpPr>
          <xdr:spPr>
            <a:xfrm>
              <a:off x="3482975" y="49657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7189DED7-6CF4-4226-9A6A-1287BE361A58}"/>
                </a:ext>
              </a:extLst>
            </xdr:cNvPr>
            <xdr:cNvSpPr txBox="1"/>
          </xdr:nvSpPr>
          <xdr:spPr>
            <a:xfrm>
              <a:off x="3482975" y="49657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412750</xdr:colOff>
      <xdr:row>34</xdr:row>
      <xdr:rowOff>133350</xdr:rowOff>
    </xdr:from>
    <xdr:ext cx="707181" cy="33951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6E904AF7-84BE-4C62-890A-3A79E12A89A3}"/>
                </a:ext>
              </a:extLst>
            </xdr:cNvPr>
            <xdr:cNvSpPr txBox="1"/>
          </xdr:nvSpPr>
          <xdr:spPr>
            <a:xfrm>
              <a:off x="3302000" y="6432550"/>
              <a:ext cx="707181" cy="33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0</m:t>
                            </m:r>
                          </m:sub>
                        </m:sSub>
                      </m:num>
                      <m:den>
                        <m:r>
                          <a:rPr lang="da-DK" sz="1100" b="0" i="1">
                            <a:latin typeface="Cambria Math" panose="02040503050406030204" pitchFamily="18" charset="0"/>
                          </a:rPr>
                          <m:t>𝑠</m:t>
                        </m:r>
                      </m:den>
                    </m:f>
                  </m:oMath>
                </m:oMathPara>
              </a14:m>
              <a:endParaRPr lang="da-DK" sz="1100"/>
            </a:p>
          </xdr:txBody>
        </xdr:sp>
      </mc:Choice>
      <mc:Fallback xmlns="">
        <xdr:sp macro="" textlink="">
          <xdr:nvSpPr>
            <xdr:cNvPr id="21" name="Tekstfelt 20">
              <a:extLst>
                <a:ext uri="{FF2B5EF4-FFF2-40B4-BE49-F238E27FC236}">
                  <a16:creationId xmlns:a16="http://schemas.microsoft.com/office/drawing/2014/main" id="{6E904AF7-84BE-4C62-890A-3A79E12A89A3}"/>
                </a:ext>
              </a:extLst>
            </xdr:cNvPr>
            <xdr:cNvSpPr txBox="1"/>
          </xdr:nvSpPr>
          <xdr:spPr>
            <a:xfrm>
              <a:off x="3302000" y="6432550"/>
              <a:ext cx="707181" cy="33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̂=(𝑋 ̅−𝜇_0)/𝑠</a:t>
              </a:r>
              <a:endParaRPr lang="da-DK" sz="1100"/>
            </a:p>
          </xdr:txBody>
        </xdr:sp>
      </mc:Fallback>
    </mc:AlternateContent>
    <xdr:clientData/>
  </xdr:oneCellAnchor>
  <xdr:oneCellAnchor>
    <xdr:from>
      <xdr:col>4</xdr:col>
      <xdr:colOff>561975</xdr:colOff>
      <xdr:row>24</xdr:row>
      <xdr:rowOff>171450</xdr:rowOff>
    </xdr:from>
    <xdr:ext cx="319190" cy="172227"/>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BEFC0325-3489-491E-BF7B-907702AB3333}"/>
                </a:ext>
              </a:extLst>
            </xdr:cNvPr>
            <xdr:cNvSpPr txBox="1"/>
          </xdr:nvSpPr>
          <xdr:spPr>
            <a:xfrm>
              <a:off x="3451225" y="4597400"/>
              <a:ext cx="3191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0</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BEFC0325-3489-491E-BF7B-907702AB3333}"/>
                </a:ext>
              </a:extLst>
            </xdr:cNvPr>
            <xdr:cNvSpPr txBox="1"/>
          </xdr:nvSpPr>
          <xdr:spPr>
            <a:xfrm>
              <a:off x="3451225" y="4597400"/>
              <a:ext cx="3191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𝜇_0=</a:t>
              </a:r>
              <a:endParaRPr lang="da-DK" sz="1100"/>
            </a:p>
          </xdr:txBody>
        </xdr:sp>
      </mc:Fallback>
    </mc:AlternateContent>
    <xdr:clientData/>
  </xdr:oneCellAnchor>
  <xdr:oneCellAnchor>
    <xdr:from>
      <xdr:col>4</xdr:col>
      <xdr:colOff>581025</xdr:colOff>
      <xdr:row>37</xdr:row>
      <xdr:rowOff>177800</xdr:rowOff>
    </xdr:from>
    <xdr:ext cx="262701" cy="184922"/>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9FED8A9A-5F01-4859-A5A8-1607DB6ACF0D}"/>
                </a:ext>
              </a:extLst>
            </xdr:cNvPr>
            <xdr:cNvSpPr txBox="1"/>
          </xdr:nvSpPr>
          <xdr:spPr>
            <a:xfrm>
              <a:off x="3470275" y="70294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9FED8A9A-5F01-4859-A5A8-1607DB6ACF0D}"/>
                </a:ext>
              </a:extLst>
            </xdr:cNvPr>
            <xdr:cNvSpPr txBox="1"/>
          </xdr:nvSpPr>
          <xdr:spPr>
            <a:xfrm>
              <a:off x="3470275" y="70294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546100</xdr:colOff>
      <xdr:row>43</xdr:row>
      <xdr:rowOff>0</xdr:rowOff>
    </xdr:from>
    <xdr:ext cx="685188" cy="194669"/>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A7810B2E-37A7-4793-ACA7-F18D25517818}"/>
                </a:ext>
              </a:extLst>
            </xdr:cNvPr>
            <xdr:cNvSpPr txBox="1"/>
          </xdr:nvSpPr>
          <xdr:spPr>
            <a:xfrm>
              <a:off x="3435350" y="79629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24" name="Tekstfelt 23">
              <a:extLst>
                <a:ext uri="{FF2B5EF4-FFF2-40B4-BE49-F238E27FC236}">
                  <a16:creationId xmlns:a16="http://schemas.microsoft.com/office/drawing/2014/main" id="{A7810B2E-37A7-4793-ACA7-F18D25517818}"/>
                </a:ext>
              </a:extLst>
            </xdr:cNvPr>
            <xdr:cNvSpPr txBox="1"/>
          </xdr:nvSpPr>
          <xdr:spPr>
            <a:xfrm>
              <a:off x="3435350" y="79629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49</xdr:row>
      <xdr:rowOff>12700</xdr:rowOff>
    </xdr:from>
    <xdr:ext cx="257827" cy="172227"/>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A8B0CAF5-CAFC-4E6D-B7A8-4BBF39F0C60A}"/>
                </a:ext>
              </a:extLst>
            </xdr:cNvPr>
            <xdr:cNvSpPr txBox="1"/>
          </xdr:nvSpPr>
          <xdr:spPr>
            <a:xfrm>
              <a:off x="3470275" y="9080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5" name="Tekstfelt 24">
              <a:extLst>
                <a:ext uri="{FF2B5EF4-FFF2-40B4-BE49-F238E27FC236}">
                  <a16:creationId xmlns:a16="http://schemas.microsoft.com/office/drawing/2014/main" id="{A8B0CAF5-CAFC-4E6D-B7A8-4BBF39F0C60A}"/>
                </a:ext>
              </a:extLst>
            </xdr:cNvPr>
            <xdr:cNvSpPr txBox="1"/>
          </xdr:nvSpPr>
          <xdr:spPr>
            <a:xfrm>
              <a:off x="3470275" y="9080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45</xdr:row>
      <xdr:rowOff>0</xdr:rowOff>
    </xdr:from>
    <xdr:ext cx="262701" cy="184922"/>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5865C218-7E19-401B-9548-E9E4F38E0412}"/>
                </a:ext>
              </a:extLst>
            </xdr:cNvPr>
            <xdr:cNvSpPr txBox="1"/>
          </xdr:nvSpPr>
          <xdr:spPr>
            <a:xfrm>
              <a:off x="3479800" y="8331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5865C218-7E19-401B-9548-E9E4F38E0412}"/>
                </a:ext>
              </a:extLst>
            </xdr:cNvPr>
            <xdr:cNvSpPr txBox="1"/>
          </xdr:nvSpPr>
          <xdr:spPr>
            <a:xfrm>
              <a:off x="3479800" y="8331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46</xdr:row>
      <xdr:rowOff>177800</xdr:rowOff>
    </xdr:from>
    <xdr:ext cx="259815"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E58268C9-4021-4820-8A13-C4E6C69E3B8B}"/>
                </a:ext>
              </a:extLst>
            </xdr:cNvPr>
            <xdr:cNvSpPr txBox="1"/>
          </xdr:nvSpPr>
          <xdr:spPr>
            <a:xfrm>
              <a:off x="3463925" y="86931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E58268C9-4021-4820-8A13-C4E6C69E3B8B}"/>
                </a:ext>
              </a:extLst>
            </xdr:cNvPr>
            <xdr:cNvSpPr txBox="1"/>
          </xdr:nvSpPr>
          <xdr:spPr>
            <a:xfrm>
              <a:off x="3463925" y="86931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606425</xdr:colOff>
      <xdr:row>53</xdr:row>
      <xdr:rowOff>19050</xdr:rowOff>
    </xdr:from>
    <xdr:ext cx="257827" cy="172227"/>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189DDF45-A21E-446D-BFCA-B53BE0382ADF}"/>
                </a:ext>
              </a:extLst>
            </xdr:cNvPr>
            <xdr:cNvSpPr txBox="1"/>
          </xdr:nvSpPr>
          <xdr:spPr>
            <a:xfrm>
              <a:off x="3495675" y="9829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189DDF45-A21E-446D-BFCA-B53BE0382ADF}"/>
                </a:ext>
              </a:extLst>
            </xdr:cNvPr>
            <xdr:cNvSpPr txBox="1"/>
          </xdr:nvSpPr>
          <xdr:spPr>
            <a:xfrm>
              <a:off x="3495675" y="9829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660400</xdr:colOff>
      <xdr:row>72</xdr:row>
      <xdr:rowOff>146050</xdr:rowOff>
    </xdr:from>
    <xdr:ext cx="450636" cy="353943"/>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390A9A7E-514C-4D6A-94F5-F6E0F8B6575C}"/>
                </a:ext>
              </a:extLst>
            </xdr:cNvPr>
            <xdr:cNvSpPr txBox="1"/>
          </xdr:nvSpPr>
          <xdr:spPr>
            <a:xfrm>
              <a:off x="3549650" y="110680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29" name="Tekstfelt 28">
              <a:extLst>
                <a:ext uri="{FF2B5EF4-FFF2-40B4-BE49-F238E27FC236}">
                  <a16:creationId xmlns:a16="http://schemas.microsoft.com/office/drawing/2014/main" id="{390A9A7E-514C-4D6A-94F5-F6E0F8B6575C}"/>
                </a:ext>
              </a:extLst>
            </xdr:cNvPr>
            <xdr:cNvSpPr txBox="1"/>
          </xdr:nvSpPr>
          <xdr:spPr>
            <a:xfrm>
              <a:off x="3549650" y="110680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𝑛=𝛿^2/𝑑 ̂^2 </a:t>
              </a:r>
              <a:endParaRPr lang="da-DK" sz="1100"/>
            </a:p>
          </xdr:txBody>
        </xdr:sp>
      </mc:Fallback>
    </mc:AlternateContent>
    <xdr:clientData/>
  </xdr:oneCellAnchor>
  <xdr:oneCellAnchor>
    <xdr:from>
      <xdr:col>4</xdr:col>
      <xdr:colOff>596900</xdr:colOff>
      <xdr:row>79</xdr:row>
      <xdr:rowOff>19050</xdr:rowOff>
    </xdr:from>
    <xdr:ext cx="262701" cy="184922"/>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A02B608F-20CF-4949-9EB0-EA68017587AF}"/>
                </a:ext>
              </a:extLst>
            </xdr:cNvPr>
            <xdr:cNvSpPr txBox="1"/>
          </xdr:nvSpPr>
          <xdr:spPr>
            <a:xfrm>
              <a:off x="3486150" y="12045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30" name="Tekstfelt 29">
              <a:extLst>
                <a:ext uri="{FF2B5EF4-FFF2-40B4-BE49-F238E27FC236}">
                  <a16:creationId xmlns:a16="http://schemas.microsoft.com/office/drawing/2014/main" id="{A02B608F-20CF-4949-9EB0-EA68017587AF}"/>
                </a:ext>
              </a:extLst>
            </xdr:cNvPr>
            <xdr:cNvSpPr txBox="1"/>
          </xdr:nvSpPr>
          <xdr:spPr>
            <a:xfrm>
              <a:off x="3486150" y="12045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590550</xdr:colOff>
      <xdr:row>77</xdr:row>
      <xdr:rowOff>6350</xdr:rowOff>
    </xdr:from>
    <xdr:ext cx="257827" cy="17222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D209FEAF-56B9-4A6E-9CDF-2B6852E9F931}"/>
                </a:ext>
              </a:extLst>
            </xdr:cNvPr>
            <xdr:cNvSpPr txBox="1"/>
          </xdr:nvSpPr>
          <xdr:spPr>
            <a:xfrm>
              <a:off x="3479800" y="116649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1" name="Tekstfelt 30">
              <a:extLst>
                <a:ext uri="{FF2B5EF4-FFF2-40B4-BE49-F238E27FC236}">
                  <a16:creationId xmlns:a16="http://schemas.microsoft.com/office/drawing/2014/main" id="{D209FEAF-56B9-4A6E-9CDF-2B6852E9F931}"/>
                </a:ext>
              </a:extLst>
            </xdr:cNvPr>
            <xdr:cNvSpPr txBox="1"/>
          </xdr:nvSpPr>
          <xdr:spPr>
            <a:xfrm>
              <a:off x="3479800" y="116649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571500</xdr:colOff>
      <xdr:row>81</xdr:row>
      <xdr:rowOff>6350</xdr:rowOff>
    </xdr:from>
    <xdr:ext cx="259815" cy="172227"/>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57EE93C1-D382-4521-A9CE-7A9A239F7515}"/>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32" name="Tekstfelt 31">
              <a:extLst>
                <a:ext uri="{FF2B5EF4-FFF2-40B4-BE49-F238E27FC236}">
                  <a16:creationId xmlns:a16="http://schemas.microsoft.com/office/drawing/2014/main" id="{57EE93C1-D382-4521-A9CE-7A9A239F7515}"/>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3</xdr:col>
      <xdr:colOff>1501775</xdr:colOff>
      <xdr:row>94</xdr:row>
      <xdr:rowOff>177800</xdr:rowOff>
    </xdr:from>
    <xdr:ext cx="1047916" cy="175113"/>
    <mc:AlternateContent xmlns:mc="http://schemas.openxmlformats.org/markup-compatibility/2006" xmlns:a14="http://schemas.microsoft.com/office/drawing/2010/main">
      <mc:Choice Requires="a14">
        <xdr:sp macro="" textlink="">
          <xdr:nvSpPr>
            <xdr:cNvPr id="33" name="Tekstfelt 32">
              <a:extLst>
                <a:ext uri="{FF2B5EF4-FFF2-40B4-BE49-F238E27FC236}">
                  <a16:creationId xmlns:a16="http://schemas.microsoft.com/office/drawing/2014/main" id="{7CF877ED-9168-494D-BF69-074F2BB0CE91}"/>
                </a:ext>
              </a:extLst>
            </xdr:cNvPr>
            <xdr:cNvSpPr txBox="1"/>
          </xdr:nvSpPr>
          <xdr:spPr>
            <a:xfrm>
              <a:off x="2720975" y="15176500"/>
              <a:ext cx="10479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m:t>
                        </m:r>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m:t>
                        </m:r>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33" name="Tekstfelt 32">
              <a:extLst>
                <a:ext uri="{FF2B5EF4-FFF2-40B4-BE49-F238E27FC236}">
                  <a16:creationId xmlns:a16="http://schemas.microsoft.com/office/drawing/2014/main" id="{7CF877ED-9168-494D-BF69-074F2BB0CE91}"/>
                </a:ext>
              </a:extLst>
            </xdr:cNvPr>
            <xdr:cNvSpPr txBox="1"/>
          </xdr:nvSpPr>
          <xdr:spPr>
            <a:xfrm>
              <a:off x="2720975" y="15176500"/>
              <a:ext cx="10479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latin typeface="Cambria Math" panose="02040503050406030204" pitchFamily="18" charset="0"/>
                </a:rPr>
                <a:t>𝐷 ̅=</a:t>
              </a:r>
              <a:r>
                <a:rPr lang="da-DK" sz="1100" b="0" i="0">
                  <a:solidFill>
                    <a:schemeClr val="tx1"/>
                  </a:solidFill>
                  <a:effectLst/>
                  <a:latin typeface="+mn-lt"/>
                  <a:ea typeface="+mn-ea"/>
                  <a:cs typeface="+mn-cs"/>
                </a:rPr>
                <a:t>𝑋 ̅_𝑇1</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𝑋 ̅_𝑇</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4</xdr:col>
      <xdr:colOff>542925</xdr:colOff>
      <xdr:row>97</xdr:row>
      <xdr:rowOff>12700</xdr:rowOff>
    </xdr:from>
    <xdr:ext cx="326948" cy="172227"/>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831CABCC-78F6-4F5C-8148-154C6D00E47A}"/>
                </a:ext>
              </a:extLst>
            </xdr:cNvPr>
            <xdr:cNvSpPr txBox="1"/>
          </xdr:nvSpPr>
          <xdr:spPr>
            <a:xfrm>
              <a:off x="3432175" y="15220950"/>
              <a:ext cx="3269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34" name="Tekstfelt 33">
              <a:extLst>
                <a:ext uri="{FF2B5EF4-FFF2-40B4-BE49-F238E27FC236}">
                  <a16:creationId xmlns:a16="http://schemas.microsoft.com/office/drawing/2014/main" id="{831CABCC-78F6-4F5C-8148-154C6D00E47A}"/>
                </a:ext>
              </a:extLst>
            </xdr:cNvPr>
            <xdr:cNvSpPr txBox="1"/>
          </xdr:nvSpPr>
          <xdr:spPr>
            <a:xfrm>
              <a:off x="3432175" y="15220950"/>
              <a:ext cx="3269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a:t>
              </a:r>
              <a:endParaRPr lang="da-DK" sz="1100"/>
            </a:p>
          </xdr:txBody>
        </xdr:sp>
      </mc:Fallback>
    </mc:AlternateContent>
    <xdr:clientData/>
  </xdr:oneCellAnchor>
  <xdr:oneCellAnchor>
    <xdr:from>
      <xdr:col>4</xdr:col>
      <xdr:colOff>422275</xdr:colOff>
      <xdr:row>101</xdr:row>
      <xdr:rowOff>0</xdr:rowOff>
    </xdr:from>
    <xdr:ext cx="516103" cy="172227"/>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60752A74-F319-4052-8850-0B419593FB7C}"/>
                </a:ext>
              </a:extLst>
            </xdr:cNvPr>
            <xdr:cNvSpPr txBox="1"/>
          </xdr:nvSpPr>
          <xdr:spPr>
            <a:xfrm>
              <a:off x="3311525" y="1868805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r>
                      <a:rPr lang="da-DK" sz="1100" b="0" i="1">
                        <a:latin typeface="Cambria Math" panose="02040503050406030204" pitchFamily="18" charset="0"/>
                      </a:rPr>
                      <m:t>𝑑𝑓</m:t>
                    </m:r>
                    <m:r>
                      <a:rPr lang="da-DK" sz="1100" b="0" i="1">
                        <a:latin typeface="Cambria Math" panose="02040503050406030204" pitchFamily="18" charset="0"/>
                      </a:rPr>
                      <m:t>)=</m:t>
                    </m:r>
                  </m:oMath>
                </m:oMathPara>
              </a14:m>
              <a:endParaRPr lang="da-DK" sz="1100"/>
            </a:p>
          </xdr:txBody>
        </xdr:sp>
      </mc:Choice>
      <mc:Fallback xmlns="">
        <xdr:sp macro="" textlink="">
          <xdr:nvSpPr>
            <xdr:cNvPr id="35" name="Tekstfelt 34">
              <a:extLst>
                <a:ext uri="{FF2B5EF4-FFF2-40B4-BE49-F238E27FC236}">
                  <a16:creationId xmlns:a16="http://schemas.microsoft.com/office/drawing/2014/main" id="{60752A74-F319-4052-8850-0B419593FB7C}"/>
                </a:ext>
              </a:extLst>
            </xdr:cNvPr>
            <xdr:cNvSpPr txBox="1"/>
          </xdr:nvSpPr>
          <xdr:spPr>
            <a:xfrm>
              <a:off x="3311525" y="1868805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𝑡(𝑑𝑓)=</a:t>
              </a:r>
              <a:endParaRPr lang="da-DK" sz="1100"/>
            </a:p>
          </xdr:txBody>
        </xdr:sp>
      </mc:Fallback>
    </mc:AlternateContent>
    <xdr:clientData/>
  </xdr:oneCellAnchor>
  <xdr:oneCellAnchor>
    <xdr:from>
      <xdr:col>4</xdr:col>
      <xdr:colOff>593725</xdr:colOff>
      <xdr:row>98</xdr:row>
      <xdr:rowOff>177800</xdr:rowOff>
    </xdr:from>
    <xdr:ext cx="259815" cy="172227"/>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E195CFE1-3214-4399-9F26-8757913D2631}"/>
                </a:ext>
              </a:extLst>
            </xdr:cNvPr>
            <xdr:cNvSpPr txBox="1"/>
          </xdr:nvSpPr>
          <xdr:spPr>
            <a:xfrm>
              <a:off x="3482975" y="53784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36" name="Tekstfelt 35">
              <a:extLst>
                <a:ext uri="{FF2B5EF4-FFF2-40B4-BE49-F238E27FC236}">
                  <a16:creationId xmlns:a16="http://schemas.microsoft.com/office/drawing/2014/main" id="{E195CFE1-3214-4399-9F26-8757913D2631}"/>
                </a:ext>
              </a:extLst>
            </xdr:cNvPr>
            <xdr:cNvSpPr txBox="1"/>
          </xdr:nvSpPr>
          <xdr:spPr>
            <a:xfrm>
              <a:off x="3482975" y="53784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711200</xdr:colOff>
      <xdr:row>105</xdr:row>
      <xdr:rowOff>88900</xdr:rowOff>
    </xdr:from>
    <xdr:ext cx="452367" cy="367152"/>
    <mc:AlternateContent xmlns:mc="http://schemas.openxmlformats.org/markup-compatibility/2006" xmlns:a14="http://schemas.microsoft.com/office/drawing/2010/main">
      <mc:Choice Requires="a14">
        <xdr:sp macro="" textlink="">
          <xdr:nvSpPr>
            <xdr:cNvPr id="38" name="Tekstfelt 37">
              <a:extLst>
                <a:ext uri="{FF2B5EF4-FFF2-40B4-BE49-F238E27FC236}">
                  <a16:creationId xmlns:a16="http://schemas.microsoft.com/office/drawing/2014/main" id="{33B0DAEF-BCED-492E-8B45-6603B041CFA9}"/>
                </a:ext>
              </a:extLst>
            </xdr:cNvPr>
            <xdr:cNvSpPr txBox="1"/>
          </xdr:nvSpPr>
          <xdr:spPr>
            <a:xfrm>
              <a:off x="3600450" y="16383000"/>
              <a:ext cx="452367"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r>
                      <a:rPr lang="da-DK" sz="1100" b="0" i="0">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den>
                    </m:f>
                  </m:oMath>
                </m:oMathPara>
              </a14:m>
              <a:endParaRPr lang="da-DK" sz="1100"/>
            </a:p>
          </xdr:txBody>
        </xdr:sp>
      </mc:Choice>
      <mc:Fallback xmlns="">
        <xdr:sp macro="" textlink="">
          <xdr:nvSpPr>
            <xdr:cNvPr id="38" name="Tekstfelt 37">
              <a:extLst>
                <a:ext uri="{FF2B5EF4-FFF2-40B4-BE49-F238E27FC236}">
                  <a16:creationId xmlns:a16="http://schemas.microsoft.com/office/drawing/2014/main" id="{33B0DAEF-BCED-492E-8B45-6603B041CFA9}"/>
                </a:ext>
              </a:extLst>
            </xdr:cNvPr>
            <xdr:cNvSpPr txBox="1"/>
          </xdr:nvSpPr>
          <xdr:spPr>
            <a:xfrm>
              <a:off x="3600450" y="16383000"/>
              <a:ext cx="452367"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̂=𝐷 ̅/𝑆_𝐷 </a:t>
              </a:r>
              <a:endParaRPr lang="da-DK" sz="1100"/>
            </a:p>
          </xdr:txBody>
        </xdr:sp>
      </mc:Fallback>
    </mc:AlternateContent>
    <xdr:clientData/>
  </xdr:oneCellAnchor>
  <xdr:oneCellAnchor>
    <xdr:from>
      <xdr:col>4</xdr:col>
      <xdr:colOff>600075</xdr:colOff>
      <xdr:row>109</xdr:row>
      <xdr:rowOff>6350</xdr:rowOff>
    </xdr:from>
    <xdr:ext cx="262701" cy="184922"/>
    <mc:AlternateContent xmlns:mc="http://schemas.openxmlformats.org/markup-compatibility/2006" xmlns:a14="http://schemas.microsoft.com/office/drawing/2010/main">
      <mc:Choice Requires="a14">
        <xdr:sp macro="" textlink="">
          <xdr:nvSpPr>
            <xdr:cNvPr id="39" name="Tekstfelt 38">
              <a:extLst>
                <a:ext uri="{FF2B5EF4-FFF2-40B4-BE49-F238E27FC236}">
                  <a16:creationId xmlns:a16="http://schemas.microsoft.com/office/drawing/2014/main" id="{7DF3B8C6-DE20-40D7-8579-080461605877}"/>
                </a:ext>
              </a:extLst>
            </xdr:cNvPr>
            <xdr:cNvSpPr txBox="1"/>
          </xdr:nvSpPr>
          <xdr:spPr>
            <a:xfrm>
              <a:off x="3489325" y="170370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9" name="Tekstfelt 38">
              <a:extLst>
                <a:ext uri="{FF2B5EF4-FFF2-40B4-BE49-F238E27FC236}">
                  <a16:creationId xmlns:a16="http://schemas.microsoft.com/office/drawing/2014/main" id="{7DF3B8C6-DE20-40D7-8579-080461605877}"/>
                </a:ext>
              </a:extLst>
            </xdr:cNvPr>
            <xdr:cNvSpPr txBox="1"/>
          </xdr:nvSpPr>
          <xdr:spPr>
            <a:xfrm>
              <a:off x="3489325" y="170370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𝑑 ̂=</a:t>
              </a:r>
              <a:endParaRPr lang="da-DK" sz="1100"/>
            </a:p>
          </xdr:txBody>
        </xdr:sp>
      </mc:Fallback>
    </mc:AlternateContent>
    <xdr:clientData/>
  </xdr:oneCellAnchor>
  <xdr:oneCellAnchor>
    <xdr:from>
      <xdr:col>4</xdr:col>
      <xdr:colOff>546100</xdr:colOff>
      <xdr:row>114</xdr:row>
      <xdr:rowOff>0</xdr:rowOff>
    </xdr:from>
    <xdr:ext cx="685188" cy="194669"/>
    <mc:AlternateContent xmlns:mc="http://schemas.openxmlformats.org/markup-compatibility/2006" xmlns:a14="http://schemas.microsoft.com/office/drawing/2010/main">
      <mc:Choice Requires="a14">
        <xdr:sp macro="" textlink="">
          <xdr:nvSpPr>
            <xdr:cNvPr id="40" name="Tekstfelt 39">
              <a:extLst>
                <a:ext uri="{FF2B5EF4-FFF2-40B4-BE49-F238E27FC236}">
                  <a16:creationId xmlns:a16="http://schemas.microsoft.com/office/drawing/2014/main" id="{5554D6E7-9C29-4144-B18A-38102B77311A}"/>
                </a:ext>
              </a:extLst>
            </xdr:cNvPr>
            <xdr:cNvSpPr txBox="1"/>
          </xdr:nvSpPr>
          <xdr:spPr>
            <a:xfrm>
              <a:off x="3435350" y="79756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40" name="Tekstfelt 39">
              <a:extLst>
                <a:ext uri="{FF2B5EF4-FFF2-40B4-BE49-F238E27FC236}">
                  <a16:creationId xmlns:a16="http://schemas.microsoft.com/office/drawing/2014/main" id="{5554D6E7-9C29-4144-B18A-38102B77311A}"/>
                </a:ext>
              </a:extLst>
            </xdr:cNvPr>
            <xdr:cNvSpPr txBox="1"/>
          </xdr:nvSpPr>
          <xdr:spPr>
            <a:xfrm>
              <a:off x="3435350" y="79756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120</xdr:row>
      <xdr:rowOff>12700</xdr:rowOff>
    </xdr:from>
    <xdr:ext cx="257827" cy="172227"/>
    <mc:AlternateContent xmlns:mc="http://schemas.openxmlformats.org/markup-compatibility/2006" xmlns:a14="http://schemas.microsoft.com/office/drawing/2010/main">
      <mc:Choice Requires="a14">
        <xdr:sp macro="" textlink="">
          <xdr:nvSpPr>
            <xdr:cNvPr id="41" name="Tekstfelt 40">
              <a:extLst>
                <a:ext uri="{FF2B5EF4-FFF2-40B4-BE49-F238E27FC236}">
                  <a16:creationId xmlns:a16="http://schemas.microsoft.com/office/drawing/2014/main" id="{4CF34757-B23B-404C-8F27-4FE3C4A56621}"/>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1" name="Tekstfelt 40">
              <a:extLst>
                <a:ext uri="{FF2B5EF4-FFF2-40B4-BE49-F238E27FC236}">
                  <a16:creationId xmlns:a16="http://schemas.microsoft.com/office/drawing/2014/main" id="{4CF34757-B23B-404C-8F27-4FE3C4A56621}"/>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116</xdr:row>
      <xdr:rowOff>0</xdr:rowOff>
    </xdr:from>
    <xdr:ext cx="262701" cy="184922"/>
    <mc:AlternateContent xmlns:mc="http://schemas.openxmlformats.org/markup-compatibility/2006" xmlns:a14="http://schemas.microsoft.com/office/drawing/2010/main">
      <mc:Choice Requires="a14">
        <xdr:sp macro="" textlink="">
          <xdr:nvSpPr>
            <xdr:cNvPr id="42" name="Tekstfelt 41">
              <a:extLst>
                <a:ext uri="{FF2B5EF4-FFF2-40B4-BE49-F238E27FC236}">
                  <a16:creationId xmlns:a16="http://schemas.microsoft.com/office/drawing/2014/main" id="{B46BC6F9-F9DD-4C8B-B690-2C021070656F}"/>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42" name="Tekstfelt 41">
              <a:extLst>
                <a:ext uri="{FF2B5EF4-FFF2-40B4-BE49-F238E27FC236}">
                  <a16:creationId xmlns:a16="http://schemas.microsoft.com/office/drawing/2014/main" id="{B46BC6F9-F9DD-4C8B-B690-2C021070656F}"/>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117</xdr:row>
      <xdr:rowOff>177800</xdr:rowOff>
    </xdr:from>
    <xdr:ext cx="259815" cy="172227"/>
    <mc:AlternateContent xmlns:mc="http://schemas.openxmlformats.org/markup-compatibility/2006" xmlns:a14="http://schemas.microsoft.com/office/drawing/2010/main">
      <mc:Choice Requires="a14">
        <xdr:sp macro="" textlink="">
          <xdr:nvSpPr>
            <xdr:cNvPr id="43" name="Tekstfelt 42">
              <a:extLst>
                <a:ext uri="{FF2B5EF4-FFF2-40B4-BE49-F238E27FC236}">
                  <a16:creationId xmlns:a16="http://schemas.microsoft.com/office/drawing/2014/main" id="{969C0F0D-8549-46FD-B1D6-ED36481811BD}"/>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43" name="Tekstfelt 42">
              <a:extLst>
                <a:ext uri="{FF2B5EF4-FFF2-40B4-BE49-F238E27FC236}">
                  <a16:creationId xmlns:a16="http://schemas.microsoft.com/office/drawing/2014/main" id="{969C0F0D-8549-46FD-B1D6-ED36481811BD}"/>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466725</xdr:colOff>
      <xdr:row>91</xdr:row>
      <xdr:rowOff>6350</xdr:rowOff>
    </xdr:from>
    <xdr:ext cx="394852" cy="175113"/>
    <mc:AlternateContent xmlns:mc="http://schemas.openxmlformats.org/markup-compatibility/2006" xmlns:a14="http://schemas.microsoft.com/office/drawing/2010/main">
      <mc:Choice Requires="a14">
        <xdr:sp macro="" textlink="">
          <xdr:nvSpPr>
            <xdr:cNvPr id="44" name="Tekstfelt 43">
              <a:extLst>
                <a:ext uri="{FF2B5EF4-FFF2-40B4-BE49-F238E27FC236}">
                  <a16:creationId xmlns:a16="http://schemas.microsoft.com/office/drawing/2014/main" id="{109B5C3D-59E7-4D0B-A309-F87160B65DB8}"/>
                </a:ext>
              </a:extLst>
            </xdr:cNvPr>
            <xdr:cNvSpPr txBox="1"/>
          </xdr:nvSpPr>
          <xdr:spPr>
            <a:xfrm>
              <a:off x="3355975" y="144526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m:t>
                        </m:r>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44" name="Tekstfelt 43">
              <a:extLst>
                <a:ext uri="{FF2B5EF4-FFF2-40B4-BE49-F238E27FC236}">
                  <a16:creationId xmlns:a16="http://schemas.microsoft.com/office/drawing/2014/main" id="{109B5C3D-59E7-4D0B-A309-F87160B65DB8}"/>
                </a:ext>
              </a:extLst>
            </xdr:cNvPr>
            <xdr:cNvSpPr txBox="1"/>
          </xdr:nvSpPr>
          <xdr:spPr>
            <a:xfrm>
              <a:off x="3355975" y="144526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̅_𝑇1=</a:t>
              </a:r>
              <a:endParaRPr lang="da-DK" sz="1100"/>
            </a:p>
          </xdr:txBody>
        </xdr:sp>
      </mc:Fallback>
    </mc:AlternateContent>
    <xdr:clientData/>
  </xdr:oneCellAnchor>
  <xdr:oneCellAnchor>
    <xdr:from>
      <xdr:col>4</xdr:col>
      <xdr:colOff>469900</xdr:colOff>
      <xdr:row>92</xdr:row>
      <xdr:rowOff>177800</xdr:rowOff>
    </xdr:from>
    <xdr:ext cx="394852" cy="175113"/>
    <mc:AlternateContent xmlns:mc="http://schemas.openxmlformats.org/markup-compatibility/2006" xmlns:a14="http://schemas.microsoft.com/office/drawing/2010/main">
      <mc:Choice Requires="a14">
        <xdr:sp macro="" textlink="">
          <xdr:nvSpPr>
            <xdr:cNvPr id="45" name="Tekstfelt 44">
              <a:extLst>
                <a:ext uri="{FF2B5EF4-FFF2-40B4-BE49-F238E27FC236}">
                  <a16:creationId xmlns:a16="http://schemas.microsoft.com/office/drawing/2014/main" id="{51985CFA-67B5-4CBD-A2FF-3EAE535903B3}"/>
                </a:ext>
              </a:extLst>
            </xdr:cNvPr>
            <xdr:cNvSpPr txBox="1"/>
          </xdr:nvSpPr>
          <xdr:spPr>
            <a:xfrm>
              <a:off x="3359150" y="148082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m:t>
                        </m:r>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45" name="Tekstfelt 44">
              <a:extLst>
                <a:ext uri="{FF2B5EF4-FFF2-40B4-BE49-F238E27FC236}">
                  <a16:creationId xmlns:a16="http://schemas.microsoft.com/office/drawing/2014/main" id="{51985CFA-67B5-4CBD-A2FF-3EAE535903B3}"/>
                </a:ext>
              </a:extLst>
            </xdr:cNvPr>
            <xdr:cNvSpPr txBox="1"/>
          </xdr:nvSpPr>
          <xdr:spPr>
            <a:xfrm>
              <a:off x="3359150" y="148082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̅_𝑇2=</a:t>
              </a:r>
              <a:endParaRPr lang="da-DK" sz="1100"/>
            </a:p>
          </xdr:txBody>
        </xdr:sp>
      </mc:Fallback>
    </mc:AlternateContent>
    <xdr:clientData/>
  </xdr:oneCellAnchor>
  <xdr:oneCellAnchor>
    <xdr:from>
      <xdr:col>4</xdr:col>
      <xdr:colOff>606425</xdr:colOff>
      <xdr:row>124</xdr:row>
      <xdr:rowOff>19050</xdr:rowOff>
    </xdr:from>
    <xdr:ext cx="257827" cy="172227"/>
    <mc:AlternateContent xmlns:mc="http://schemas.openxmlformats.org/markup-compatibility/2006" xmlns:a14="http://schemas.microsoft.com/office/drawing/2010/main">
      <mc:Choice Requires="a14">
        <xdr:sp macro="" textlink="">
          <xdr:nvSpPr>
            <xdr:cNvPr id="47" name="Tekstfelt 46">
              <a:extLst>
                <a:ext uri="{FF2B5EF4-FFF2-40B4-BE49-F238E27FC236}">
                  <a16:creationId xmlns:a16="http://schemas.microsoft.com/office/drawing/2014/main" id="{CBC0F4D7-CF40-4D50-A418-D1CD8AD79D39}"/>
                </a:ext>
              </a:extLst>
            </xdr:cNvPr>
            <xdr:cNvSpPr txBox="1"/>
          </xdr:nvSpPr>
          <xdr:spPr>
            <a:xfrm>
              <a:off x="3495675" y="9842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7" name="Tekstfelt 46">
              <a:extLst>
                <a:ext uri="{FF2B5EF4-FFF2-40B4-BE49-F238E27FC236}">
                  <a16:creationId xmlns:a16="http://schemas.microsoft.com/office/drawing/2014/main" id="{CBC0F4D7-CF40-4D50-A418-D1CD8AD79D39}"/>
                </a:ext>
              </a:extLst>
            </xdr:cNvPr>
            <xdr:cNvSpPr txBox="1"/>
          </xdr:nvSpPr>
          <xdr:spPr>
            <a:xfrm>
              <a:off x="3495675" y="9842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660400</xdr:colOff>
      <xdr:row>143</xdr:row>
      <xdr:rowOff>146050</xdr:rowOff>
    </xdr:from>
    <xdr:ext cx="450636" cy="353943"/>
    <mc:AlternateContent xmlns:mc="http://schemas.openxmlformats.org/markup-compatibility/2006" xmlns:a14="http://schemas.microsoft.com/office/drawing/2010/main">
      <mc:Choice Requires="a14">
        <xdr:sp macro="" textlink="">
          <xdr:nvSpPr>
            <xdr:cNvPr id="49" name="Tekstfelt 48">
              <a:extLst>
                <a:ext uri="{FF2B5EF4-FFF2-40B4-BE49-F238E27FC236}">
                  <a16:creationId xmlns:a16="http://schemas.microsoft.com/office/drawing/2014/main" id="{196536BF-D12F-4ADF-8228-AB24C175462F}"/>
                </a:ext>
              </a:extLst>
            </xdr:cNvPr>
            <xdr:cNvSpPr txBox="1"/>
          </xdr:nvSpPr>
          <xdr:spPr>
            <a:xfrm>
              <a:off x="3549650" y="110807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49" name="Tekstfelt 48">
              <a:extLst>
                <a:ext uri="{FF2B5EF4-FFF2-40B4-BE49-F238E27FC236}">
                  <a16:creationId xmlns:a16="http://schemas.microsoft.com/office/drawing/2014/main" id="{196536BF-D12F-4ADF-8228-AB24C175462F}"/>
                </a:ext>
              </a:extLst>
            </xdr:cNvPr>
            <xdr:cNvSpPr txBox="1"/>
          </xdr:nvSpPr>
          <xdr:spPr>
            <a:xfrm>
              <a:off x="3549650" y="110807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𝑛=𝛿^2/𝑑 ̂^2 </a:t>
              </a:r>
              <a:endParaRPr lang="da-DK" sz="1100"/>
            </a:p>
          </xdr:txBody>
        </xdr:sp>
      </mc:Fallback>
    </mc:AlternateContent>
    <xdr:clientData/>
  </xdr:oneCellAnchor>
  <xdr:oneCellAnchor>
    <xdr:from>
      <xdr:col>4</xdr:col>
      <xdr:colOff>596900</xdr:colOff>
      <xdr:row>150</xdr:row>
      <xdr:rowOff>19050</xdr:rowOff>
    </xdr:from>
    <xdr:ext cx="262701" cy="184922"/>
    <mc:AlternateContent xmlns:mc="http://schemas.openxmlformats.org/markup-compatibility/2006" xmlns:a14="http://schemas.microsoft.com/office/drawing/2010/main">
      <mc:Choice Requires="a14">
        <xdr:sp macro="" textlink="">
          <xdr:nvSpPr>
            <xdr:cNvPr id="50" name="Tekstfelt 49">
              <a:extLst>
                <a:ext uri="{FF2B5EF4-FFF2-40B4-BE49-F238E27FC236}">
                  <a16:creationId xmlns:a16="http://schemas.microsoft.com/office/drawing/2014/main" id="{A33F1BE3-EC32-4E73-9033-BA97330102F4}"/>
                </a:ext>
              </a:extLst>
            </xdr:cNvPr>
            <xdr:cNvSpPr txBox="1"/>
          </xdr:nvSpPr>
          <xdr:spPr>
            <a:xfrm>
              <a:off x="3486150" y="122428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50" name="Tekstfelt 49">
              <a:extLst>
                <a:ext uri="{FF2B5EF4-FFF2-40B4-BE49-F238E27FC236}">
                  <a16:creationId xmlns:a16="http://schemas.microsoft.com/office/drawing/2014/main" id="{A33F1BE3-EC32-4E73-9033-BA97330102F4}"/>
                </a:ext>
              </a:extLst>
            </xdr:cNvPr>
            <xdr:cNvSpPr txBox="1"/>
          </xdr:nvSpPr>
          <xdr:spPr>
            <a:xfrm>
              <a:off x="3486150" y="122428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590550</xdr:colOff>
      <xdr:row>148</xdr:row>
      <xdr:rowOff>6350</xdr:rowOff>
    </xdr:from>
    <xdr:ext cx="257827" cy="17222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A9BCB25B-06C5-4692-B4D6-75A903E50740}"/>
                </a:ext>
              </a:extLst>
            </xdr:cNvPr>
            <xdr:cNvSpPr txBox="1"/>
          </xdr:nvSpPr>
          <xdr:spPr>
            <a:xfrm>
              <a:off x="3479800" y="11861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1" name="Tekstfelt 50">
              <a:extLst>
                <a:ext uri="{FF2B5EF4-FFF2-40B4-BE49-F238E27FC236}">
                  <a16:creationId xmlns:a16="http://schemas.microsoft.com/office/drawing/2014/main" id="{A9BCB25B-06C5-4692-B4D6-75A903E50740}"/>
                </a:ext>
              </a:extLst>
            </xdr:cNvPr>
            <xdr:cNvSpPr txBox="1"/>
          </xdr:nvSpPr>
          <xdr:spPr>
            <a:xfrm>
              <a:off x="3479800" y="11861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571500</xdr:colOff>
      <xdr:row>152</xdr:row>
      <xdr:rowOff>6350</xdr:rowOff>
    </xdr:from>
    <xdr:ext cx="259815" cy="172227"/>
    <mc:AlternateContent xmlns:mc="http://schemas.openxmlformats.org/markup-compatibility/2006" xmlns:a14="http://schemas.microsoft.com/office/drawing/2010/main">
      <mc:Choice Requires="a14">
        <xdr:sp macro="" textlink="">
          <xdr:nvSpPr>
            <xdr:cNvPr id="52" name="Tekstfelt 51">
              <a:extLst>
                <a:ext uri="{FF2B5EF4-FFF2-40B4-BE49-F238E27FC236}">
                  <a16:creationId xmlns:a16="http://schemas.microsoft.com/office/drawing/2014/main" id="{1BCC4032-D16D-484C-8129-82D75B6139AB}"/>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52" name="Tekstfelt 51">
              <a:extLst>
                <a:ext uri="{FF2B5EF4-FFF2-40B4-BE49-F238E27FC236}">
                  <a16:creationId xmlns:a16="http://schemas.microsoft.com/office/drawing/2014/main" id="{1BCC4032-D16D-484C-8129-82D75B6139AB}"/>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546100</xdr:colOff>
      <xdr:row>60</xdr:row>
      <xdr:rowOff>31750</xdr:rowOff>
    </xdr:from>
    <xdr:ext cx="685188" cy="194669"/>
    <mc:AlternateContent xmlns:mc="http://schemas.openxmlformats.org/markup-compatibility/2006" xmlns:a14="http://schemas.microsoft.com/office/drawing/2010/main">
      <mc:Choice Requires="a14">
        <xdr:sp macro="" textlink="">
          <xdr:nvSpPr>
            <xdr:cNvPr id="53" name="Tekstfelt 52">
              <a:extLst>
                <a:ext uri="{FF2B5EF4-FFF2-40B4-BE49-F238E27FC236}">
                  <a16:creationId xmlns:a16="http://schemas.microsoft.com/office/drawing/2014/main" id="{F8925F1B-2B8B-47B6-8349-DE2E1D5AADBE}"/>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53" name="Tekstfelt 52">
              <a:extLst>
                <a:ext uri="{FF2B5EF4-FFF2-40B4-BE49-F238E27FC236}">
                  <a16:creationId xmlns:a16="http://schemas.microsoft.com/office/drawing/2014/main" id="{F8925F1B-2B8B-47B6-8349-DE2E1D5AADBE}"/>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66</xdr:row>
      <xdr:rowOff>12700</xdr:rowOff>
    </xdr:from>
    <xdr:ext cx="257827" cy="172227"/>
    <mc:AlternateContent xmlns:mc="http://schemas.openxmlformats.org/markup-compatibility/2006" xmlns:a14="http://schemas.microsoft.com/office/drawing/2010/main">
      <mc:Choice Requires="a14">
        <xdr:sp macro="" textlink="">
          <xdr:nvSpPr>
            <xdr:cNvPr id="55" name="Tekstfelt 54">
              <a:extLst>
                <a:ext uri="{FF2B5EF4-FFF2-40B4-BE49-F238E27FC236}">
                  <a16:creationId xmlns:a16="http://schemas.microsoft.com/office/drawing/2014/main" id="{D007923F-C94B-4C3A-A85C-B808D2980339}"/>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5" name="Tekstfelt 54">
              <a:extLst>
                <a:ext uri="{FF2B5EF4-FFF2-40B4-BE49-F238E27FC236}">
                  <a16:creationId xmlns:a16="http://schemas.microsoft.com/office/drawing/2014/main" id="{D007923F-C94B-4C3A-A85C-B808D2980339}"/>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62</xdr:row>
      <xdr:rowOff>0</xdr:rowOff>
    </xdr:from>
    <xdr:ext cx="262701" cy="184922"/>
    <mc:AlternateContent xmlns:mc="http://schemas.openxmlformats.org/markup-compatibility/2006" xmlns:a14="http://schemas.microsoft.com/office/drawing/2010/main">
      <mc:Choice Requires="a14">
        <xdr:sp macro="" textlink="">
          <xdr:nvSpPr>
            <xdr:cNvPr id="56" name="Tekstfelt 55">
              <a:extLst>
                <a:ext uri="{FF2B5EF4-FFF2-40B4-BE49-F238E27FC236}">
                  <a16:creationId xmlns:a16="http://schemas.microsoft.com/office/drawing/2014/main" id="{5DEB638D-63A7-4296-811A-B013B146CBC4}"/>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56" name="Tekstfelt 55">
              <a:extLst>
                <a:ext uri="{FF2B5EF4-FFF2-40B4-BE49-F238E27FC236}">
                  <a16:creationId xmlns:a16="http://schemas.microsoft.com/office/drawing/2014/main" id="{5DEB638D-63A7-4296-811A-B013B146CBC4}"/>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63</xdr:row>
      <xdr:rowOff>177800</xdr:rowOff>
    </xdr:from>
    <xdr:ext cx="259815" cy="172227"/>
    <mc:AlternateContent xmlns:mc="http://schemas.openxmlformats.org/markup-compatibility/2006" xmlns:a14="http://schemas.microsoft.com/office/drawing/2010/main">
      <mc:Choice Requires="a14">
        <xdr:sp macro="" textlink="">
          <xdr:nvSpPr>
            <xdr:cNvPr id="57" name="Tekstfelt 56">
              <a:extLst>
                <a:ext uri="{FF2B5EF4-FFF2-40B4-BE49-F238E27FC236}">
                  <a16:creationId xmlns:a16="http://schemas.microsoft.com/office/drawing/2014/main" id="{6D872FF3-3FA3-4920-888E-BF3BBCAA87C5}"/>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57" name="Tekstfelt 56">
              <a:extLst>
                <a:ext uri="{FF2B5EF4-FFF2-40B4-BE49-F238E27FC236}">
                  <a16:creationId xmlns:a16="http://schemas.microsoft.com/office/drawing/2014/main" id="{6D872FF3-3FA3-4920-888E-BF3BBCAA87C5}"/>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546100</xdr:colOff>
      <xdr:row>131</xdr:row>
      <xdr:rowOff>31750</xdr:rowOff>
    </xdr:from>
    <xdr:ext cx="685188" cy="194669"/>
    <mc:AlternateContent xmlns:mc="http://schemas.openxmlformats.org/markup-compatibility/2006" xmlns:a14="http://schemas.microsoft.com/office/drawing/2010/main">
      <mc:Choice Requires="a14">
        <xdr:sp macro="" textlink="">
          <xdr:nvSpPr>
            <xdr:cNvPr id="58" name="Tekstfelt 57">
              <a:extLst>
                <a:ext uri="{FF2B5EF4-FFF2-40B4-BE49-F238E27FC236}">
                  <a16:creationId xmlns:a16="http://schemas.microsoft.com/office/drawing/2014/main" id="{54D03782-D642-4D8A-9B4D-7A22B86CC256}"/>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58" name="Tekstfelt 57">
              <a:extLst>
                <a:ext uri="{FF2B5EF4-FFF2-40B4-BE49-F238E27FC236}">
                  <a16:creationId xmlns:a16="http://schemas.microsoft.com/office/drawing/2014/main" id="{54D03782-D642-4D8A-9B4D-7A22B86CC256}"/>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137</xdr:row>
      <xdr:rowOff>12700</xdr:rowOff>
    </xdr:from>
    <xdr:ext cx="257827" cy="172227"/>
    <mc:AlternateContent xmlns:mc="http://schemas.openxmlformats.org/markup-compatibility/2006" xmlns:a14="http://schemas.microsoft.com/office/drawing/2010/main">
      <mc:Choice Requires="a14">
        <xdr:sp macro="" textlink="">
          <xdr:nvSpPr>
            <xdr:cNvPr id="59" name="Tekstfelt 58">
              <a:extLst>
                <a:ext uri="{FF2B5EF4-FFF2-40B4-BE49-F238E27FC236}">
                  <a16:creationId xmlns:a16="http://schemas.microsoft.com/office/drawing/2014/main" id="{644A5C28-B148-490E-A253-F5CD1C5DDA6D}"/>
                </a:ext>
              </a:extLst>
            </xdr:cNvPr>
            <xdr:cNvSpPr txBox="1"/>
          </xdr:nvSpPr>
          <xdr:spPr>
            <a:xfrm>
              <a:off x="3470275" y="11125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9" name="Tekstfelt 58">
              <a:extLst>
                <a:ext uri="{FF2B5EF4-FFF2-40B4-BE49-F238E27FC236}">
                  <a16:creationId xmlns:a16="http://schemas.microsoft.com/office/drawing/2014/main" id="{644A5C28-B148-490E-A253-F5CD1C5DDA6D}"/>
                </a:ext>
              </a:extLst>
            </xdr:cNvPr>
            <xdr:cNvSpPr txBox="1"/>
          </xdr:nvSpPr>
          <xdr:spPr>
            <a:xfrm>
              <a:off x="3470275" y="11125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133</xdr:row>
      <xdr:rowOff>0</xdr:rowOff>
    </xdr:from>
    <xdr:ext cx="262701" cy="184922"/>
    <mc:AlternateContent xmlns:mc="http://schemas.openxmlformats.org/markup-compatibility/2006" xmlns:a14="http://schemas.microsoft.com/office/drawing/2010/main">
      <mc:Choice Requires="a14">
        <xdr:sp macro="" textlink="">
          <xdr:nvSpPr>
            <xdr:cNvPr id="60" name="Tekstfelt 59">
              <a:extLst>
                <a:ext uri="{FF2B5EF4-FFF2-40B4-BE49-F238E27FC236}">
                  <a16:creationId xmlns:a16="http://schemas.microsoft.com/office/drawing/2014/main" id="{D409393F-876A-4A71-8DB3-AE07E8D9EE5B}"/>
                </a:ext>
              </a:extLst>
            </xdr:cNvPr>
            <xdr:cNvSpPr txBox="1"/>
          </xdr:nvSpPr>
          <xdr:spPr>
            <a:xfrm>
              <a:off x="3479800" y="10375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60" name="Tekstfelt 59">
              <a:extLst>
                <a:ext uri="{FF2B5EF4-FFF2-40B4-BE49-F238E27FC236}">
                  <a16:creationId xmlns:a16="http://schemas.microsoft.com/office/drawing/2014/main" id="{D409393F-876A-4A71-8DB3-AE07E8D9EE5B}"/>
                </a:ext>
              </a:extLst>
            </xdr:cNvPr>
            <xdr:cNvSpPr txBox="1"/>
          </xdr:nvSpPr>
          <xdr:spPr>
            <a:xfrm>
              <a:off x="3479800" y="10375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134</xdr:row>
      <xdr:rowOff>177800</xdr:rowOff>
    </xdr:from>
    <xdr:ext cx="259815" cy="172227"/>
    <mc:AlternateContent xmlns:mc="http://schemas.openxmlformats.org/markup-compatibility/2006" xmlns:a14="http://schemas.microsoft.com/office/drawing/2010/main">
      <mc:Choice Requires="a14">
        <xdr:sp macro="" textlink="">
          <xdr:nvSpPr>
            <xdr:cNvPr id="61" name="Tekstfelt 60">
              <a:extLst>
                <a:ext uri="{FF2B5EF4-FFF2-40B4-BE49-F238E27FC236}">
                  <a16:creationId xmlns:a16="http://schemas.microsoft.com/office/drawing/2014/main" id="{E519D895-90C7-4B66-9C06-24BA62EB88BB}"/>
                </a:ext>
              </a:extLst>
            </xdr:cNvPr>
            <xdr:cNvSpPr txBox="1"/>
          </xdr:nvSpPr>
          <xdr:spPr>
            <a:xfrm>
              <a:off x="3463925" y="10737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61" name="Tekstfelt 60">
              <a:extLst>
                <a:ext uri="{FF2B5EF4-FFF2-40B4-BE49-F238E27FC236}">
                  <a16:creationId xmlns:a16="http://schemas.microsoft.com/office/drawing/2014/main" id="{E519D895-90C7-4B66-9C06-24BA62EB88BB}"/>
                </a:ext>
              </a:extLst>
            </xdr:cNvPr>
            <xdr:cNvSpPr txBox="1"/>
          </xdr:nvSpPr>
          <xdr:spPr>
            <a:xfrm>
              <a:off x="3463925" y="10737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504825</xdr:colOff>
      <xdr:row>166</xdr:row>
      <xdr:rowOff>19050</xdr:rowOff>
    </xdr:from>
    <xdr:ext cx="316818" cy="182614"/>
    <mc:AlternateContent xmlns:mc="http://schemas.openxmlformats.org/markup-compatibility/2006" xmlns:a14="http://schemas.microsoft.com/office/drawing/2010/main">
      <mc:Choice Requires="a14">
        <xdr:sp macro="" textlink="">
          <xdr:nvSpPr>
            <xdr:cNvPr id="67" name="Tekstfelt 66">
              <a:extLst>
                <a:ext uri="{FF2B5EF4-FFF2-40B4-BE49-F238E27FC236}">
                  <a16:creationId xmlns:a16="http://schemas.microsoft.com/office/drawing/2014/main" id="{937FB94D-4949-411F-AEDF-8BDB43FB8B89}"/>
                </a:ext>
              </a:extLst>
            </xdr:cNvPr>
            <xdr:cNvSpPr txBox="1"/>
          </xdr:nvSpPr>
          <xdr:spPr>
            <a:xfrm>
              <a:off x="3394075" y="30721300"/>
              <a:ext cx="31681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𝑝</m:t>
                        </m:r>
                      </m:sub>
                    </m:sSub>
                    <m:r>
                      <a:rPr lang="da-DK" sz="1100" b="0" i="1">
                        <a:latin typeface="Cambria Math" panose="02040503050406030204" pitchFamily="18" charset="0"/>
                      </a:rPr>
                      <m:t>=</m:t>
                    </m:r>
                  </m:oMath>
                </m:oMathPara>
              </a14:m>
              <a:endParaRPr lang="da-DK" sz="1100"/>
            </a:p>
          </xdr:txBody>
        </xdr:sp>
      </mc:Choice>
      <mc:Fallback xmlns="">
        <xdr:sp macro="" textlink="">
          <xdr:nvSpPr>
            <xdr:cNvPr id="67" name="Tekstfelt 66">
              <a:extLst>
                <a:ext uri="{FF2B5EF4-FFF2-40B4-BE49-F238E27FC236}">
                  <a16:creationId xmlns:a16="http://schemas.microsoft.com/office/drawing/2014/main" id="{937FB94D-4949-411F-AEDF-8BDB43FB8B89}"/>
                </a:ext>
              </a:extLst>
            </xdr:cNvPr>
            <xdr:cNvSpPr txBox="1"/>
          </xdr:nvSpPr>
          <xdr:spPr>
            <a:xfrm>
              <a:off x="3394075" y="30721300"/>
              <a:ext cx="31681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a:t>
              </a:r>
              <a:endParaRPr lang="da-DK" sz="1100"/>
            </a:p>
          </xdr:txBody>
        </xdr:sp>
      </mc:Fallback>
    </mc:AlternateContent>
    <xdr:clientData/>
  </xdr:oneCellAnchor>
  <xdr:oneCellAnchor>
    <xdr:from>
      <xdr:col>4</xdr:col>
      <xdr:colOff>415925</xdr:colOff>
      <xdr:row>169</xdr:row>
      <xdr:rowOff>177800</xdr:rowOff>
    </xdr:from>
    <xdr:ext cx="516103" cy="172227"/>
    <mc:AlternateContent xmlns:mc="http://schemas.openxmlformats.org/markup-compatibility/2006" xmlns:a14="http://schemas.microsoft.com/office/drawing/2010/main">
      <mc:Choice Requires="a14">
        <xdr:sp macro="" textlink="">
          <xdr:nvSpPr>
            <xdr:cNvPr id="68" name="Tekstfelt 67">
              <a:extLst>
                <a:ext uri="{FF2B5EF4-FFF2-40B4-BE49-F238E27FC236}">
                  <a16:creationId xmlns:a16="http://schemas.microsoft.com/office/drawing/2014/main" id="{761F3FEC-B4AA-46C5-A725-2886532F82E2}"/>
                </a:ext>
              </a:extLst>
            </xdr:cNvPr>
            <xdr:cNvSpPr txBox="1"/>
          </xdr:nvSpPr>
          <xdr:spPr>
            <a:xfrm>
              <a:off x="3305175" y="314325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r>
                      <a:rPr lang="da-DK" sz="1100" b="0" i="1">
                        <a:latin typeface="Cambria Math" panose="02040503050406030204" pitchFamily="18" charset="0"/>
                      </a:rPr>
                      <m:t>𝑑𝑓</m:t>
                    </m:r>
                    <m:r>
                      <a:rPr lang="da-DK" sz="1100" b="0" i="1">
                        <a:latin typeface="Cambria Math" panose="02040503050406030204" pitchFamily="18" charset="0"/>
                      </a:rPr>
                      <m:t>)=</m:t>
                    </m:r>
                  </m:oMath>
                </m:oMathPara>
              </a14:m>
              <a:endParaRPr lang="da-DK" sz="1100"/>
            </a:p>
          </xdr:txBody>
        </xdr:sp>
      </mc:Choice>
      <mc:Fallback xmlns="">
        <xdr:sp macro="" textlink="">
          <xdr:nvSpPr>
            <xdr:cNvPr id="68" name="Tekstfelt 67">
              <a:extLst>
                <a:ext uri="{FF2B5EF4-FFF2-40B4-BE49-F238E27FC236}">
                  <a16:creationId xmlns:a16="http://schemas.microsoft.com/office/drawing/2014/main" id="{761F3FEC-B4AA-46C5-A725-2886532F82E2}"/>
                </a:ext>
              </a:extLst>
            </xdr:cNvPr>
            <xdr:cNvSpPr txBox="1"/>
          </xdr:nvSpPr>
          <xdr:spPr>
            <a:xfrm>
              <a:off x="3305175" y="314325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𝑡(𝑑𝑓)=</a:t>
              </a:r>
              <a:endParaRPr lang="da-DK" sz="1100"/>
            </a:p>
          </xdr:txBody>
        </xdr:sp>
      </mc:Fallback>
    </mc:AlternateContent>
    <xdr:clientData/>
  </xdr:oneCellAnchor>
  <xdr:oneCellAnchor>
    <xdr:from>
      <xdr:col>4</xdr:col>
      <xdr:colOff>568325</xdr:colOff>
      <xdr:row>168</xdr:row>
      <xdr:rowOff>12700</xdr:rowOff>
    </xdr:from>
    <xdr:ext cx="259815" cy="172227"/>
    <mc:AlternateContent xmlns:mc="http://schemas.openxmlformats.org/markup-compatibility/2006" xmlns:a14="http://schemas.microsoft.com/office/drawing/2010/main">
      <mc:Choice Requires="a14">
        <xdr:sp macro="" textlink="">
          <xdr:nvSpPr>
            <xdr:cNvPr id="69" name="Tekstfelt 68">
              <a:extLst>
                <a:ext uri="{FF2B5EF4-FFF2-40B4-BE49-F238E27FC236}">
                  <a16:creationId xmlns:a16="http://schemas.microsoft.com/office/drawing/2014/main" id="{FD1458E4-A144-428B-A652-B5A15A8D0CC1}"/>
                </a:ext>
              </a:extLst>
            </xdr:cNvPr>
            <xdr:cNvSpPr txBox="1"/>
          </xdr:nvSpPr>
          <xdr:spPr>
            <a:xfrm>
              <a:off x="3457575" y="310832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69" name="Tekstfelt 68">
              <a:extLst>
                <a:ext uri="{FF2B5EF4-FFF2-40B4-BE49-F238E27FC236}">
                  <a16:creationId xmlns:a16="http://schemas.microsoft.com/office/drawing/2014/main" id="{FD1458E4-A144-428B-A652-B5A15A8D0CC1}"/>
                </a:ext>
              </a:extLst>
            </xdr:cNvPr>
            <xdr:cNvSpPr txBox="1"/>
          </xdr:nvSpPr>
          <xdr:spPr>
            <a:xfrm>
              <a:off x="3457575" y="310832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466725</xdr:colOff>
      <xdr:row>162</xdr:row>
      <xdr:rowOff>6350</xdr:rowOff>
    </xdr:from>
    <xdr:ext cx="323358" cy="175113"/>
    <mc:AlternateContent xmlns:mc="http://schemas.openxmlformats.org/markup-compatibility/2006" xmlns:a14="http://schemas.microsoft.com/office/drawing/2010/main">
      <mc:Choice Requires="a14">
        <xdr:sp macro="" textlink="">
          <xdr:nvSpPr>
            <xdr:cNvPr id="70" name="Tekstfelt 69">
              <a:extLst>
                <a:ext uri="{FF2B5EF4-FFF2-40B4-BE49-F238E27FC236}">
                  <a16:creationId xmlns:a16="http://schemas.microsoft.com/office/drawing/2014/main" id="{2F0A649A-2547-4E58-A0F2-4B240DB1158A}"/>
                </a:ext>
              </a:extLst>
            </xdr:cNvPr>
            <xdr:cNvSpPr txBox="1"/>
          </xdr:nvSpPr>
          <xdr:spPr>
            <a:xfrm>
              <a:off x="3355975" y="2997200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70" name="Tekstfelt 69">
              <a:extLst>
                <a:ext uri="{FF2B5EF4-FFF2-40B4-BE49-F238E27FC236}">
                  <a16:creationId xmlns:a16="http://schemas.microsoft.com/office/drawing/2014/main" id="{2F0A649A-2547-4E58-A0F2-4B240DB1158A}"/>
                </a:ext>
              </a:extLst>
            </xdr:cNvPr>
            <xdr:cNvSpPr txBox="1"/>
          </xdr:nvSpPr>
          <xdr:spPr>
            <a:xfrm>
              <a:off x="3355975" y="2997200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̅_1=</a:t>
              </a:r>
              <a:endParaRPr lang="da-DK" sz="1100"/>
            </a:p>
          </xdr:txBody>
        </xdr:sp>
      </mc:Fallback>
    </mc:AlternateContent>
    <xdr:clientData/>
  </xdr:oneCellAnchor>
  <xdr:oneCellAnchor>
    <xdr:from>
      <xdr:col>4</xdr:col>
      <xdr:colOff>469900</xdr:colOff>
      <xdr:row>163</xdr:row>
      <xdr:rowOff>177800</xdr:rowOff>
    </xdr:from>
    <xdr:ext cx="326628" cy="175113"/>
    <mc:AlternateContent xmlns:mc="http://schemas.openxmlformats.org/markup-compatibility/2006" xmlns:a14="http://schemas.microsoft.com/office/drawing/2010/main">
      <mc:Choice Requires="a14">
        <xdr:sp macro="" textlink="">
          <xdr:nvSpPr>
            <xdr:cNvPr id="71" name="Tekstfelt 70">
              <a:extLst>
                <a:ext uri="{FF2B5EF4-FFF2-40B4-BE49-F238E27FC236}">
                  <a16:creationId xmlns:a16="http://schemas.microsoft.com/office/drawing/2014/main" id="{934B1AAF-30DF-4496-B430-2D6C9D1B1A3A}"/>
                </a:ext>
              </a:extLst>
            </xdr:cNvPr>
            <xdr:cNvSpPr txBox="1"/>
          </xdr:nvSpPr>
          <xdr:spPr>
            <a:xfrm>
              <a:off x="3359150" y="3032760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71" name="Tekstfelt 70">
              <a:extLst>
                <a:ext uri="{FF2B5EF4-FFF2-40B4-BE49-F238E27FC236}">
                  <a16:creationId xmlns:a16="http://schemas.microsoft.com/office/drawing/2014/main" id="{934B1AAF-30DF-4496-B430-2D6C9D1B1A3A}"/>
                </a:ext>
              </a:extLst>
            </xdr:cNvPr>
            <xdr:cNvSpPr txBox="1"/>
          </xdr:nvSpPr>
          <xdr:spPr>
            <a:xfrm>
              <a:off x="3359150" y="3032760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̅_2=</a:t>
              </a:r>
              <a:endParaRPr lang="da-DK" sz="1100"/>
            </a:p>
          </xdr:txBody>
        </xdr:sp>
      </mc:Fallback>
    </mc:AlternateContent>
    <xdr:clientData/>
  </xdr:oneCellAnchor>
  <xdr:oneCellAnchor>
    <xdr:from>
      <xdr:col>4</xdr:col>
      <xdr:colOff>615950</xdr:colOff>
      <xdr:row>174</xdr:row>
      <xdr:rowOff>57150</xdr:rowOff>
    </xdr:from>
    <xdr:ext cx="767068" cy="386644"/>
    <mc:AlternateContent xmlns:mc="http://schemas.openxmlformats.org/markup-compatibility/2006" xmlns:a14="http://schemas.microsoft.com/office/drawing/2010/main">
      <mc:Choice Requires="a14">
        <xdr:sp macro="" textlink="">
          <xdr:nvSpPr>
            <xdr:cNvPr id="72" name="Tekstfelt 71">
              <a:extLst>
                <a:ext uri="{FF2B5EF4-FFF2-40B4-BE49-F238E27FC236}">
                  <a16:creationId xmlns:a16="http://schemas.microsoft.com/office/drawing/2014/main" id="{DD2D3349-EEB7-4A11-8DCB-9F7185571E4A}"/>
                </a:ext>
              </a:extLst>
            </xdr:cNvPr>
            <xdr:cNvSpPr txBox="1"/>
          </xdr:nvSpPr>
          <xdr:spPr>
            <a:xfrm>
              <a:off x="3505200" y="32238950"/>
              <a:ext cx="767068"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2</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Sub>
                      </m:den>
                    </m:f>
                  </m:oMath>
                </m:oMathPara>
              </a14:m>
              <a:endParaRPr lang="da-DK" sz="1100"/>
            </a:p>
          </xdr:txBody>
        </xdr:sp>
      </mc:Choice>
      <mc:Fallback xmlns="">
        <xdr:sp macro="" textlink="">
          <xdr:nvSpPr>
            <xdr:cNvPr id="72" name="Tekstfelt 71">
              <a:extLst>
                <a:ext uri="{FF2B5EF4-FFF2-40B4-BE49-F238E27FC236}">
                  <a16:creationId xmlns:a16="http://schemas.microsoft.com/office/drawing/2014/main" id="{DD2D3349-EEB7-4A11-8DCB-9F7185571E4A}"/>
                </a:ext>
              </a:extLst>
            </xdr:cNvPr>
            <xdr:cNvSpPr txBox="1"/>
          </xdr:nvSpPr>
          <xdr:spPr>
            <a:xfrm>
              <a:off x="3505200" y="32238950"/>
              <a:ext cx="767068"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r>
                <a:rPr lang="da-DK" sz="1100" b="0" i="0">
                  <a:solidFill>
                    <a:schemeClr val="tx1"/>
                  </a:solidFill>
                  <a:effectLst/>
                  <a:latin typeface="+mn-lt"/>
                  <a:ea typeface="+mn-ea"/>
                  <a:cs typeface="+mn-cs"/>
                </a:rPr>
                <a:t>(𝑋 ̅_1−𝑋 ̅_2)/𝑆_𝑝 </a:t>
              </a:r>
              <a:endParaRPr lang="da-DK" sz="1100"/>
            </a:p>
          </xdr:txBody>
        </xdr:sp>
      </mc:Fallback>
    </mc:AlternateContent>
    <xdr:clientData/>
  </xdr:oneCellAnchor>
  <xdr:oneCellAnchor>
    <xdr:from>
      <xdr:col>4</xdr:col>
      <xdr:colOff>600075</xdr:colOff>
      <xdr:row>177</xdr:row>
      <xdr:rowOff>6350</xdr:rowOff>
    </xdr:from>
    <xdr:ext cx="262701" cy="184922"/>
    <mc:AlternateContent xmlns:mc="http://schemas.openxmlformats.org/markup-compatibility/2006" xmlns:a14="http://schemas.microsoft.com/office/drawing/2010/main">
      <mc:Choice Requires="a14">
        <xdr:sp macro="" textlink="">
          <xdr:nvSpPr>
            <xdr:cNvPr id="73" name="Tekstfelt 72">
              <a:extLst>
                <a:ext uri="{FF2B5EF4-FFF2-40B4-BE49-F238E27FC236}">
                  <a16:creationId xmlns:a16="http://schemas.microsoft.com/office/drawing/2014/main" id="{9E8F4CE5-B8E4-4398-BEF4-7E093CBAC624}"/>
                </a:ext>
              </a:extLst>
            </xdr:cNvPr>
            <xdr:cNvSpPr txBox="1"/>
          </xdr:nvSpPr>
          <xdr:spPr>
            <a:xfrm>
              <a:off x="3489325" y="20173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73" name="Tekstfelt 72">
              <a:extLst>
                <a:ext uri="{FF2B5EF4-FFF2-40B4-BE49-F238E27FC236}">
                  <a16:creationId xmlns:a16="http://schemas.microsoft.com/office/drawing/2014/main" id="{9E8F4CE5-B8E4-4398-BEF4-7E093CBAC624}"/>
                </a:ext>
              </a:extLst>
            </xdr:cNvPr>
            <xdr:cNvSpPr txBox="1"/>
          </xdr:nvSpPr>
          <xdr:spPr>
            <a:xfrm>
              <a:off x="3489325" y="20173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𝑑 ̂=</a:t>
              </a:r>
              <a:endParaRPr lang="da-DK" sz="1100"/>
            </a:p>
          </xdr:txBody>
        </xdr:sp>
      </mc:Fallback>
    </mc:AlternateContent>
    <xdr:clientData/>
  </xdr:oneCellAnchor>
  <xdr:oneCellAnchor>
    <xdr:from>
      <xdr:col>4</xdr:col>
      <xdr:colOff>615950</xdr:colOff>
      <xdr:row>181</xdr:row>
      <xdr:rowOff>101600</xdr:rowOff>
    </xdr:from>
    <xdr:ext cx="674993" cy="344453"/>
    <mc:AlternateContent xmlns:mc="http://schemas.openxmlformats.org/markup-compatibility/2006" xmlns:a14="http://schemas.microsoft.com/office/drawing/2010/main">
      <mc:Choice Requires="a14">
        <xdr:sp macro="" textlink="">
          <xdr:nvSpPr>
            <xdr:cNvPr id="74" name="Tekstfelt 73">
              <a:extLst>
                <a:ext uri="{FF2B5EF4-FFF2-40B4-BE49-F238E27FC236}">
                  <a16:creationId xmlns:a16="http://schemas.microsoft.com/office/drawing/2014/main" id="{D13A0044-ED3E-48B9-8843-4865E1203313}"/>
                </a:ext>
              </a:extLst>
            </xdr:cNvPr>
            <xdr:cNvSpPr txBox="1"/>
          </xdr:nvSpPr>
          <xdr:spPr>
            <a:xfrm>
              <a:off x="3505200" y="3357880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𝑛</m:t>
                            </m:r>
                          </m:num>
                          <m:den>
                            <m:r>
                              <a:rPr lang="da-DK" sz="1100" b="0" i="1">
                                <a:solidFill>
                                  <a:schemeClr val="tx1"/>
                                </a:solidFill>
                                <a:effectLst/>
                                <a:latin typeface="Cambria Math" panose="02040503050406030204" pitchFamily="18" charset="0"/>
                                <a:ea typeface="+mn-ea"/>
                                <a:cs typeface="+mn-cs"/>
                              </a:rPr>
                              <m:t>2</m:t>
                            </m:r>
                          </m:den>
                        </m:f>
                      </m:e>
                    </m:rad>
                  </m:oMath>
                </m:oMathPara>
              </a14:m>
              <a:endParaRPr lang="da-DK">
                <a:effectLst/>
              </a:endParaRPr>
            </a:p>
          </xdr:txBody>
        </xdr:sp>
      </mc:Choice>
      <mc:Fallback xmlns="">
        <xdr:sp macro="" textlink="">
          <xdr:nvSpPr>
            <xdr:cNvPr id="74" name="Tekstfelt 73">
              <a:extLst>
                <a:ext uri="{FF2B5EF4-FFF2-40B4-BE49-F238E27FC236}">
                  <a16:creationId xmlns:a16="http://schemas.microsoft.com/office/drawing/2014/main" id="{D13A0044-ED3E-48B9-8843-4865E1203313}"/>
                </a:ext>
              </a:extLst>
            </xdr:cNvPr>
            <xdr:cNvSpPr txBox="1"/>
          </xdr:nvSpPr>
          <xdr:spPr>
            <a:xfrm>
              <a:off x="3505200" y="3357880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latin typeface="Cambria Math" panose="02040503050406030204" pitchFamily="18" charset="0"/>
                </a:rPr>
                <a:t>𝛿=</a:t>
              </a:r>
              <a:r>
                <a:rPr lang="da-DK" sz="1100" b="0" i="0">
                  <a:solidFill>
                    <a:schemeClr val="tx1"/>
                  </a:solidFill>
                  <a:effectLst/>
                  <a:latin typeface="+mn-lt"/>
                  <a:ea typeface="+mn-ea"/>
                  <a:cs typeface="+mn-cs"/>
                </a:rPr>
                <a:t>𝑑 ̂·√(𝑛/2)</a:t>
              </a:r>
              <a:endParaRPr lang="da-DK">
                <a:effectLst/>
              </a:endParaRPr>
            </a:p>
          </xdr:txBody>
        </xdr:sp>
      </mc:Fallback>
    </mc:AlternateContent>
    <xdr:clientData/>
  </xdr:oneCellAnchor>
  <xdr:oneCellAnchor>
    <xdr:from>
      <xdr:col>4</xdr:col>
      <xdr:colOff>581025</xdr:colOff>
      <xdr:row>188</xdr:row>
      <xdr:rowOff>12700</xdr:rowOff>
    </xdr:from>
    <xdr:ext cx="257827" cy="172227"/>
    <mc:AlternateContent xmlns:mc="http://schemas.openxmlformats.org/markup-compatibility/2006" xmlns:a14="http://schemas.microsoft.com/office/drawing/2010/main">
      <mc:Choice Requires="a14">
        <xdr:sp macro="" textlink="">
          <xdr:nvSpPr>
            <xdr:cNvPr id="75" name="Tekstfelt 74">
              <a:extLst>
                <a:ext uri="{FF2B5EF4-FFF2-40B4-BE49-F238E27FC236}">
                  <a16:creationId xmlns:a16="http://schemas.microsoft.com/office/drawing/2014/main" id="{3F055947-3ECF-402D-A63C-1B4DA47AD717}"/>
                </a:ext>
              </a:extLst>
            </xdr:cNvPr>
            <xdr:cNvSpPr txBox="1"/>
          </xdr:nvSpPr>
          <xdr:spPr>
            <a:xfrm>
              <a:off x="3470275" y="222123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75" name="Tekstfelt 74">
              <a:extLst>
                <a:ext uri="{FF2B5EF4-FFF2-40B4-BE49-F238E27FC236}">
                  <a16:creationId xmlns:a16="http://schemas.microsoft.com/office/drawing/2014/main" id="{3F055947-3ECF-402D-A63C-1B4DA47AD717}"/>
                </a:ext>
              </a:extLst>
            </xdr:cNvPr>
            <xdr:cNvSpPr txBox="1"/>
          </xdr:nvSpPr>
          <xdr:spPr>
            <a:xfrm>
              <a:off x="3470275" y="222123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184</xdr:row>
      <xdr:rowOff>0</xdr:rowOff>
    </xdr:from>
    <xdr:ext cx="262701" cy="184922"/>
    <mc:AlternateContent xmlns:mc="http://schemas.openxmlformats.org/markup-compatibility/2006" xmlns:a14="http://schemas.microsoft.com/office/drawing/2010/main">
      <mc:Choice Requires="a14">
        <xdr:sp macro="" textlink="">
          <xdr:nvSpPr>
            <xdr:cNvPr id="76" name="Tekstfelt 75">
              <a:extLst>
                <a:ext uri="{FF2B5EF4-FFF2-40B4-BE49-F238E27FC236}">
                  <a16:creationId xmlns:a16="http://schemas.microsoft.com/office/drawing/2014/main" id="{622122E9-3B8D-46CE-95C1-95CD475BC7B3}"/>
                </a:ext>
              </a:extLst>
            </xdr:cNvPr>
            <xdr:cNvSpPr txBox="1"/>
          </xdr:nvSpPr>
          <xdr:spPr>
            <a:xfrm>
              <a:off x="3479800" y="214630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76" name="Tekstfelt 75">
              <a:extLst>
                <a:ext uri="{FF2B5EF4-FFF2-40B4-BE49-F238E27FC236}">
                  <a16:creationId xmlns:a16="http://schemas.microsoft.com/office/drawing/2014/main" id="{622122E9-3B8D-46CE-95C1-95CD475BC7B3}"/>
                </a:ext>
              </a:extLst>
            </xdr:cNvPr>
            <xdr:cNvSpPr txBox="1"/>
          </xdr:nvSpPr>
          <xdr:spPr>
            <a:xfrm>
              <a:off x="3479800" y="214630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185</xdr:row>
      <xdr:rowOff>177800</xdr:rowOff>
    </xdr:from>
    <xdr:ext cx="259815" cy="172227"/>
    <mc:AlternateContent xmlns:mc="http://schemas.openxmlformats.org/markup-compatibility/2006" xmlns:a14="http://schemas.microsoft.com/office/drawing/2010/main">
      <mc:Choice Requires="a14">
        <xdr:sp macro="" textlink="">
          <xdr:nvSpPr>
            <xdr:cNvPr id="77" name="Tekstfelt 76">
              <a:extLst>
                <a:ext uri="{FF2B5EF4-FFF2-40B4-BE49-F238E27FC236}">
                  <a16:creationId xmlns:a16="http://schemas.microsoft.com/office/drawing/2014/main" id="{464EE871-C031-41D8-9FE5-EB143C530790}"/>
                </a:ext>
              </a:extLst>
            </xdr:cNvPr>
            <xdr:cNvSpPr txBox="1"/>
          </xdr:nvSpPr>
          <xdr:spPr>
            <a:xfrm>
              <a:off x="3463925" y="218249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77" name="Tekstfelt 76">
              <a:extLst>
                <a:ext uri="{FF2B5EF4-FFF2-40B4-BE49-F238E27FC236}">
                  <a16:creationId xmlns:a16="http://schemas.microsoft.com/office/drawing/2014/main" id="{464EE871-C031-41D8-9FE5-EB143C530790}"/>
                </a:ext>
              </a:extLst>
            </xdr:cNvPr>
            <xdr:cNvSpPr txBox="1"/>
          </xdr:nvSpPr>
          <xdr:spPr>
            <a:xfrm>
              <a:off x="3463925" y="218249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606425</xdr:colOff>
      <xdr:row>192</xdr:row>
      <xdr:rowOff>19050</xdr:rowOff>
    </xdr:from>
    <xdr:ext cx="257827" cy="172227"/>
    <mc:AlternateContent xmlns:mc="http://schemas.openxmlformats.org/markup-compatibility/2006" xmlns:a14="http://schemas.microsoft.com/office/drawing/2010/main">
      <mc:Choice Requires="a14">
        <xdr:sp macro="" textlink="">
          <xdr:nvSpPr>
            <xdr:cNvPr id="78" name="Tekstfelt 77">
              <a:extLst>
                <a:ext uri="{FF2B5EF4-FFF2-40B4-BE49-F238E27FC236}">
                  <a16:creationId xmlns:a16="http://schemas.microsoft.com/office/drawing/2014/main" id="{B91F7231-1D7C-4411-90A2-921FF7666C2D}"/>
                </a:ext>
              </a:extLst>
            </xdr:cNvPr>
            <xdr:cNvSpPr txBox="1"/>
          </xdr:nvSpPr>
          <xdr:spPr>
            <a:xfrm>
              <a:off x="3495675" y="229616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78" name="Tekstfelt 77">
              <a:extLst>
                <a:ext uri="{FF2B5EF4-FFF2-40B4-BE49-F238E27FC236}">
                  <a16:creationId xmlns:a16="http://schemas.microsoft.com/office/drawing/2014/main" id="{B91F7231-1D7C-4411-90A2-921FF7666C2D}"/>
                </a:ext>
              </a:extLst>
            </xdr:cNvPr>
            <xdr:cNvSpPr txBox="1"/>
          </xdr:nvSpPr>
          <xdr:spPr>
            <a:xfrm>
              <a:off x="3495675" y="229616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581025</xdr:colOff>
      <xdr:row>205</xdr:row>
      <xdr:rowOff>12700</xdr:rowOff>
    </xdr:from>
    <xdr:ext cx="257827" cy="172227"/>
    <mc:AlternateContent xmlns:mc="http://schemas.openxmlformats.org/markup-compatibility/2006" xmlns:a14="http://schemas.microsoft.com/office/drawing/2010/main">
      <mc:Choice Requires="a14">
        <xdr:sp macro="" textlink="">
          <xdr:nvSpPr>
            <xdr:cNvPr id="80" name="Tekstfelt 79">
              <a:extLst>
                <a:ext uri="{FF2B5EF4-FFF2-40B4-BE49-F238E27FC236}">
                  <a16:creationId xmlns:a16="http://schemas.microsoft.com/office/drawing/2014/main" id="{CB49514D-DAC1-47FD-BD7D-AE15723D1A3D}"/>
                </a:ext>
              </a:extLst>
            </xdr:cNvPr>
            <xdr:cNvSpPr txBox="1"/>
          </xdr:nvSpPr>
          <xdr:spPr>
            <a:xfrm>
              <a:off x="3470275" y="253555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80" name="Tekstfelt 79">
              <a:extLst>
                <a:ext uri="{FF2B5EF4-FFF2-40B4-BE49-F238E27FC236}">
                  <a16:creationId xmlns:a16="http://schemas.microsoft.com/office/drawing/2014/main" id="{CB49514D-DAC1-47FD-BD7D-AE15723D1A3D}"/>
                </a:ext>
              </a:extLst>
            </xdr:cNvPr>
            <xdr:cNvSpPr txBox="1"/>
          </xdr:nvSpPr>
          <xdr:spPr>
            <a:xfrm>
              <a:off x="3470275" y="253555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201</xdr:row>
      <xdr:rowOff>0</xdr:rowOff>
    </xdr:from>
    <xdr:ext cx="262701" cy="184922"/>
    <mc:AlternateContent xmlns:mc="http://schemas.openxmlformats.org/markup-compatibility/2006" xmlns:a14="http://schemas.microsoft.com/office/drawing/2010/main">
      <mc:Choice Requires="a14">
        <xdr:sp macro="" textlink="">
          <xdr:nvSpPr>
            <xdr:cNvPr id="81" name="Tekstfelt 80">
              <a:extLst>
                <a:ext uri="{FF2B5EF4-FFF2-40B4-BE49-F238E27FC236}">
                  <a16:creationId xmlns:a16="http://schemas.microsoft.com/office/drawing/2014/main" id="{9F7D8D95-421A-43E7-9577-34D8FFC5A3CC}"/>
                </a:ext>
              </a:extLst>
            </xdr:cNvPr>
            <xdr:cNvSpPr txBox="1"/>
          </xdr:nvSpPr>
          <xdr:spPr>
            <a:xfrm>
              <a:off x="3479800" y="246062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81" name="Tekstfelt 80">
              <a:extLst>
                <a:ext uri="{FF2B5EF4-FFF2-40B4-BE49-F238E27FC236}">
                  <a16:creationId xmlns:a16="http://schemas.microsoft.com/office/drawing/2014/main" id="{9F7D8D95-421A-43E7-9577-34D8FFC5A3CC}"/>
                </a:ext>
              </a:extLst>
            </xdr:cNvPr>
            <xdr:cNvSpPr txBox="1"/>
          </xdr:nvSpPr>
          <xdr:spPr>
            <a:xfrm>
              <a:off x="3479800" y="246062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202</xdr:row>
      <xdr:rowOff>177800</xdr:rowOff>
    </xdr:from>
    <xdr:ext cx="259815" cy="172227"/>
    <mc:AlternateContent xmlns:mc="http://schemas.openxmlformats.org/markup-compatibility/2006" xmlns:a14="http://schemas.microsoft.com/office/drawing/2010/main">
      <mc:Choice Requires="a14">
        <xdr:sp macro="" textlink="">
          <xdr:nvSpPr>
            <xdr:cNvPr id="82" name="Tekstfelt 81">
              <a:extLst>
                <a:ext uri="{FF2B5EF4-FFF2-40B4-BE49-F238E27FC236}">
                  <a16:creationId xmlns:a16="http://schemas.microsoft.com/office/drawing/2014/main" id="{08DD65D7-3E99-48C2-A0A9-BBCCE03CE054}"/>
                </a:ext>
              </a:extLst>
            </xdr:cNvPr>
            <xdr:cNvSpPr txBox="1"/>
          </xdr:nvSpPr>
          <xdr:spPr>
            <a:xfrm>
              <a:off x="3463925" y="249682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82" name="Tekstfelt 81">
              <a:extLst>
                <a:ext uri="{FF2B5EF4-FFF2-40B4-BE49-F238E27FC236}">
                  <a16:creationId xmlns:a16="http://schemas.microsoft.com/office/drawing/2014/main" id="{08DD65D7-3E99-48C2-A0A9-BBCCE03CE054}"/>
                </a:ext>
              </a:extLst>
            </xdr:cNvPr>
            <xdr:cNvSpPr txBox="1"/>
          </xdr:nvSpPr>
          <xdr:spPr>
            <a:xfrm>
              <a:off x="3463925" y="249682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603250</xdr:colOff>
      <xdr:row>198</xdr:row>
      <xdr:rowOff>88900</xdr:rowOff>
    </xdr:from>
    <xdr:ext cx="674993" cy="344453"/>
    <mc:AlternateContent xmlns:mc="http://schemas.openxmlformats.org/markup-compatibility/2006" xmlns:a14="http://schemas.microsoft.com/office/drawing/2010/main">
      <mc:Choice Requires="a14">
        <xdr:sp macro="" textlink="">
          <xdr:nvSpPr>
            <xdr:cNvPr id="83" name="Tekstfelt 82">
              <a:extLst>
                <a:ext uri="{FF2B5EF4-FFF2-40B4-BE49-F238E27FC236}">
                  <a16:creationId xmlns:a16="http://schemas.microsoft.com/office/drawing/2014/main" id="{CB041A1B-D4AF-4572-8CDC-93E53B1D4423}"/>
                </a:ext>
              </a:extLst>
            </xdr:cNvPr>
            <xdr:cNvSpPr txBox="1"/>
          </xdr:nvSpPr>
          <xdr:spPr>
            <a:xfrm>
              <a:off x="3492500" y="3670935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𝑛</m:t>
                            </m:r>
                          </m:num>
                          <m:den>
                            <m:r>
                              <a:rPr lang="da-DK" sz="1100" b="0" i="1">
                                <a:solidFill>
                                  <a:schemeClr val="tx1"/>
                                </a:solidFill>
                                <a:effectLst/>
                                <a:latin typeface="Cambria Math" panose="02040503050406030204" pitchFamily="18" charset="0"/>
                                <a:ea typeface="+mn-ea"/>
                                <a:cs typeface="+mn-cs"/>
                              </a:rPr>
                              <m:t>2</m:t>
                            </m:r>
                          </m:den>
                        </m:f>
                      </m:e>
                    </m:rad>
                  </m:oMath>
                </m:oMathPara>
              </a14:m>
              <a:endParaRPr lang="da-DK">
                <a:effectLst/>
              </a:endParaRPr>
            </a:p>
          </xdr:txBody>
        </xdr:sp>
      </mc:Choice>
      <mc:Fallback xmlns="">
        <xdr:sp macro="" textlink="">
          <xdr:nvSpPr>
            <xdr:cNvPr id="83" name="Tekstfelt 82">
              <a:extLst>
                <a:ext uri="{FF2B5EF4-FFF2-40B4-BE49-F238E27FC236}">
                  <a16:creationId xmlns:a16="http://schemas.microsoft.com/office/drawing/2014/main" id="{CB041A1B-D4AF-4572-8CDC-93E53B1D4423}"/>
                </a:ext>
              </a:extLst>
            </xdr:cNvPr>
            <xdr:cNvSpPr txBox="1"/>
          </xdr:nvSpPr>
          <xdr:spPr>
            <a:xfrm>
              <a:off x="3492500" y="3670935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latin typeface="Cambria Math" panose="02040503050406030204" pitchFamily="18" charset="0"/>
                </a:rPr>
                <a:t>𝛿=</a:t>
              </a:r>
              <a:r>
                <a:rPr lang="da-DK" sz="1100" b="0" i="0">
                  <a:solidFill>
                    <a:schemeClr val="tx1"/>
                  </a:solidFill>
                  <a:effectLst/>
                  <a:latin typeface="+mn-lt"/>
                  <a:ea typeface="+mn-ea"/>
                  <a:cs typeface="+mn-cs"/>
                </a:rPr>
                <a:t>𝑑 ̂·√(𝑛/2)</a:t>
              </a:r>
              <a:endParaRPr lang="da-DK">
                <a:effectLst/>
              </a:endParaRPr>
            </a:p>
          </xdr:txBody>
        </xdr:sp>
      </mc:Fallback>
    </mc:AlternateContent>
    <xdr:clientData/>
  </xdr:oneCellAnchor>
  <xdr:oneCellAnchor>
    <xdr:from>
      <xdr:col>4</xdr:col>
      <xdr:colOff>660400</xdr:colOff>
      <xdr:row>211</xdr:row>
      <xdr:rowOff>146050</xdr:rowOff>
    </xdr:from>
    <xdr:ext cx="631262" cy="353943"/>
    <mc:AlternateContent xmlns:mc="http://schemas.openxmlformats.org/markup-compatibility/2006" xmlns:a14="http://schemas.microsoft.com/office/drawing/2010/main">
      <mc:Choice Requires="a14">
        <xdr:sp macro="" textlink="">
          <xdr:nvSpPr>
            <xdr:cNvPr id="84" name="Tekstfelt 83">
              <a:extLst>
                <a:ext uri="{FF2B5EF4-FFF2-40B4-BE49-F238E27FC236}">
                  <a16:creationId xmlns:a16="http://schemas.microsoft.com/office/drawing/2014/main" id="{AA3212CB-6E70-4A38-AFF4-E8DE67CCBBC2}"/>
                </a:ext>
              </a:extLst>
            </xdr:cNvPr>
            <xdr:cNvSpPr txBox="1"/>
          </xdr:nvSpPr>
          <xdr:spPr>
            <a:xfrm>
              <a:off x="3549650" y="39166800"/>
              <a:ext cx="63126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=2·</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84" name="Tekstfelt 83">
              <a:extLst>
                <a:ext uri="{FF2B5EF4-FFF2-40B4-BE49-F238E27FC236}">
                  <a16:creationId xmlns:a16="http://schemas.microsoft.com/office/drawing/2014/main" id="{AA3212CB-6E70-4A38-AFF4-E8DE67CCBBC2}"/>
                </a:ext>
              </a:extLst>
            </xdr:cNvPr>
            <xdr:cNvSpPr txBox="1"/>
          </xdr:nvSpPr>
          <xdr:spPr>
            <a:xfrm>
              <a:off x="3549650" y="39166800"/>
              <a:ext cx="63126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𝑛=2·𝛿^2/𝑑 ̂^2 </a:t>
              </a:r>
              <a:endParaRPr lang="da-DK" sz="1100"/>
            </a:p>
          </xdr:txBody>
        </xdr:sp>
      </mc:Fallback>
    </mc:AlternateContent>
    <xdr:clientData/>
  </xdr:oneCellAnchor>
  <xdr:oneCellAnchor>
    <xdr:from>
      <xdr:col>4</xdr:col>
      <xdr:colOff>596900</xdr:colOff>
      <xdr:row>218</xdr:row>
      <xdr:rowOff>19050</xdr:rowOff>
    </xdr:from>
    <xdr:ext cx="262701" cy="184922"/>
    <mc:AlternateContent xmlns:mc="http://schemas.openxmlformats.org/markup-compatibility/2006" xmlns:a14="http://schemas.microsoft.com/office/drawing/2010/main">
      <mc:Choice Requires="a14">
        <xdr:sp macro="" textlink="">
          <xdr:nvSpPr>
            <xdr:cNvPr id="85" name="Tekstfelt 84">
              <a:extLst>
                <a:ext uri="{FF2B5EF4-FFF2-40B4-BE49-F238E27FC236}">
                  <a16:creationId xmlns:a16="http://schemas.microsoft.com/office/drawing/2014/main" id="{55B876A1-8883-4149-B161-811034DBBDA5}"/>
                </a:ext>
              </a:extLst>
            </xdr:cNvPr>
            <xdr:cNvSpPr txBox="1"/>
          </xdr:nvSpPr>
          <xdr:spPr>
            <a:xfrm>
              <a:off x="3486150" y="27762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85" name="Tekstfelt 84">
              <a:extLst>
                <a:ext uri="{FF2B5EF4-FFF2-40B4-BE49-F238E27FC236}">
                  <a16:creationId xmlns:a16="http://schemas.microsoft.com/office/drawing/2014/main" id="{55B876A1-8883-4149-B161-811034DBBDA5}"/>
                </a:ext>
              </a:extLst>
            </xdr:cNvPr>
            <xdr:cNvSpPr txBox="1"/>
          </xdr:nvSpPr>
          <xdr:spPr>
            <a:xfrm>
              <a:off x="3486150" y="27762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590550</xdr:colOff>
      <xdr:row>216</xdr:row>
      <xdr:rowOff>6350</xdr:rowOff>
    </xdr:from>
    <xdr:ext cx="257827" cy="172227"/>
    <mc:AlternateContent xmlns:mc="http://schemas.openxmlformats.org/markup-compatibility/2006" xmlns:a14="http://schemas.microsoft.com/office/drawing/2010/main">
      <mc:Choice Requires="a14">
        <xdr:sp macro="" textlink="">
          <xdr:nvSpPr>
            <xdr:cNvPr id="86" name="Tekstfelt 85">
              <a:extLst>
                <a:ext uri="{FF2B5EF4-FFF2-40B4-BE49-F238E27FC236}">
                  <a16:creationId xmlns:a16="http://schemas.microsoft.com/office/drawing/2014/main" id="{878B8B60-CFB2-4E7E-B440-E0EF4287EB80}"/>
                </a:ext>
              </a:extLst>
            </xdr:cNvPr>
            <xdr:cNvSpPr txBox="1"/>
          </xdr:nvSpPr>
          <xdr:spPr>
            <a:xfrm>
              <a:off x="3479800" y="27381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86" name="Tekstfelt 85">
              <a:extLst>
                <a:ext uri="{FF2B5EF4-FFF2-40B4-BE49-F238E27FC236}">
                  <a16:creationId xmlns:a16="http://schemas.microsoft.com/office/drawing/2014/main" id="{878B8B60-CFB2-4E7E-B440-E0EF4287EB80}"/>
                </a:ext>
              </a:extLst>
            </xdr:cNvPr>
            <xdr:cNvSpPr txBox="1"/>
          </xdr:nvSpPr>
          <xdr:spPr>
            <a:xfrm>
              <a:off x="3479800" y="27381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571500</xdr:colOff>
      <xdr:row>220</xdr:row>
      <xdr:rowOff>6350</xdr:rowOff>
    </xdr:from>
    <xdr:ext cx="259815" cy="172227"/>
    <mc:AlternateContent xmlns:mc="http://schemas.openxmlformats.org/markup-compatibility/2006" xmlns:a14="http://schemas.microsoft.com/office/drawing/2010/main">
      <mc:Choice Requires="a14">
        <xdr:sp macro="" textlink="">
          <xdr:nvSpPr>
            <xdr:cNvPr id="87" name="Tekstfelt 86">
              <a:extLst>
                <a:ext uri="{FF2B5EF4-FFF2-40B4-BE49-F238E27FC236}">
                  <a16:creationId xmlns:a16="http://schemas.microsoft.com/office/drawing/2014/main" id="{B7BBACF6-6C8F-412C-BB71-1351A05360D2}"/>
                </a:ext>
              </a:extLst>
            </xdr:cNvPr>
            <xdr:cNvSpPr txBox="1"/>
          </xdr:nvSpPr>
          <xdr:spPr>
            <a:xfrm>
              <a:off x="3460750" y="281178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87" name="Tekstfelt 86">
              <a:extLst>
                <a:ext uri="{FF2B5EF4-FFF2-40B4-BE49-F238E27FC236}">
                  <a16:creationId xmlns:a16="http://schemas.microsoft.com/office/drawing/2014/main" id="{B7BBACF6-6C8F-412C-BB71-1351A05360D2}"/>
                </a:ext>
              </a:extLst>
            </xdr:cNvPr>
            <xdr:cNvSpPr txBox="1"/>
          </xdr:nvSpPr>
          <xdr:spPr>
            <a:xfrm>
              <a:off x="3460750" y="281178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wsDr>
</file>

<file path=xl/drawings/drawing29.xml><?xml version="1.0" encoding="utf-8"?>
<xdr:wsDr xmlns:xdr="http://schemas.openxmlformats.org/drawingml/2006/spreadsheetDrawing" xmlns:a="http://schemas.openxmlformats.org/drawingml/2006/main">
  <xdr:twoCellAnchor editAs="oneCell">
    <xdr:from>
      <xdr:col>3</xdr:col>
      <xdr:colOff>0</xdr:colOff>
      <xdr:row>18</xdr:row>
      <xdr:rowOff>0</xdr:rowOff>
    </xdr:from>
    <xdr:to>
      <xdr:col>10</xdr:col>
      <xdr:colOff>177800</xdr:colOff>
      <xdr:row>30</xdr:row>
      <xdr:rowOff>80542</xdr:rowOff>
    </xdr:to>
    <xdr:pic>
      <xdr:nvPicPr>
        <xdr:cNvPr id="2" name="Billede 1">
          <a:extLst>
            <a:ext uri="{FF2B5EF4-FFF2-40B4-BE49-F238E27FC236}">
              <a16:creationId xmlns:a16="http://schemas.microsoft.com/office/drawing/2014/main" id="{327A979F-D5F1-4981-8625-F19D59B6AF9F}"/>
            </a:ext>
          </a:extLst>
        </xdr:cNvPr>
        <xdr:cNvPicPr>
          <a:picLocks noChangeAspect="1"/>
        </xdr:cNvPicPr>
      </xdr:nvPicPr>
      <xdr:blipFill>
        <a:blip xmlns:r="http://schemas.openxmlformats.org/officeDocument/2006/relationships" r:embed="rId1"/>
        <a:stretch>
          <a:fillRect/>
        </a:stretch>
      </xdr:blipFill>
      <xdr:spPr>
        <a:xfrm>
          <a:off x="1219200" y="3340100"/>
          <a:ext cx="4445000" cy="2290342"/>
        </a:xfrm>
        <a:prstGeom prst="rect">
          <a:avLst/>
        </a:prstGeom>
      </xdr:spPr>
    </xdr:pic>
    <xdr:clientData/>
  </xdr:twoCellAnchor>
  <xdr:twoCellAnchor editAs="oneCell">
    <xdr:from>
      <xdr:col>3</xdr:col>
      <xdr:colOff>0</xdr:colOff>
      <xdr:row>43</xdr:row>
      <xdr:rowOff>1</xdr:rowOff>
    </xdr:from>
    <xdr:to>
      <xdr:col>10</xdr:col>
      <xdr:colOff>25400</xdr:colOff>
      <xdr:row>54</xdr:row>
      <xdr:rowOff>94413</xdr:rowOff>
    </xdr:to>
    <xdr:pic>
      <xdr:nvPicPr>
        <xdr:cNvPr id="3" name="Billede 2">
          <a:extLst>
            <a:ext uri="{FF2B5EF4-FFF2-40B4-BE49-F238E27FC236}">
              <a16:creationId xmlns:a16="http://schemas.microsoft.com/office/drawing/2014/main" id="{59EC999D-7949-4690-8EF4-C3C42E555ED3}"/>
            </a:ext>
          </a:extLst>
        </xdr:cNvPr>
        <xdr:cNvPicPr>
          <a:picLocks noChangeAspect="1"/>
        </xdr:cNvPicPr>
      </xdr:nvPicPr>
      <xdr:blipFill>
        <a:blip xmlns:r="http://schemas.openxmlformats.org/officeDocument/2006/relationships" r:embed="rId2"/>
        <a:stretch>
          <a:fillRect/>
        </a:stretch>
      </xdr:blipFill>
      <xdr:spPr>
        <a:xfrm>
          <a:off x="1219200" y="7575551"/>
          <a:ext cx="4292600" cy="2120062"/>
        </a:xfrm>
        <a:prstGeom prst="rect">
          <a:avLst/>
        </a:prstGeom>
      </xdr:spPr>
    </xdr:pic>
    <xdr:clientData/>
  </xdr:twoCellAnchor>
  <xdr:twoCellAnchor editAs="oneCell">
    <xdr:from>
      <xdr:col>3</xdr:col>
      <xdr:colOff>0</xdr:colOff>
      <xdr:row>67</xdr:row>
      <xdr:rowOff>0</xdr:rowOff>
    </xdr:from>
    <xdr:to>
      <xdr:col>10</xdr:col>
      <xdr:colOff>52423</xdr:colOff>
      <xdr:row>78</xdr:row>
      <xdr:rowOff>107950</xdr:rowOff>
    </xdr:to>
    <xdr:pic>
      <xdr:nvPicPr>
        <xdr:cNvPr id="4" name="Billede 3">
          <a:extLst>
            <a:ext uri="{FF2B5EF4-FFF2-40B4-BE49-F238E27FC236}">
              <a16:creationId xmlns:a16="http://schemas.microsoft.com/office/drawing/2014/main" id="{C029EB05-1425-4E5C-AD52-B0C897B7D76B}"/>
            </a:ext>
          </a:extLst>
        </xdr:cNvPr>
        <xdr:cNvPicPr>
          <a:picLocks noChangeAspect="1"/>
        </xdr:cNvPicPr>
      </xdr:nvPicPr>
      <xdr:blipFill>
        <a:blip xmlns:r="http://schemas.openxmlformats.org/officeDocument/2006/relationships" r:embed="rId3"/>
        <a:stretch>
          <a:fillRect/>
        </a:stretch>
      </xdr:blipFill>
      <xdr:spPr>
        <a:xfrm>
          <a:off x="1219200" y="11626850"/>
          <a:ext cx="4319623" cy="2133600"/>
        </a:xfrm>
        <a:prstGeom prst="rect">
          <a:avLst/>
        </a:prstGeom>
      </xdr:spPr>
    </xdr:pic>
    <xdr:clientData/>
  </xdr:twoCellAnchor>
  <xdr:twoCellAnchor editAs="oneCell">
    <xdr:from>
      <xdr:col>11</xdr:col>
      <xdr:colOff>12700</xdr:colOff>
      <xdr:row>4</xdr:row>
      <xdr:rowOff>25401</xdr:rowOff>
    </xdr:from>
    <xdr:to>
      <xdr:col>18</xdr:col>
      <xdr:colOff>374650</xdr:colOff>
      <xdr:row>15</xdr:row>
      <xdr:rowOff>27565</xdr:rowOff>
    </xdr:to>
    <xdr:pic>
      <xdr:nvPicPr>
        <xdr:cNvPr id="5" name="Billede 4">
          <a:extLst>
            <a:ext uri="{FF2B5EF4-FFF2-40B4-BE49-F238E27FC236}">
              <a16:creationId xmlns:a16="http://schemas.microsoft.com/office/drawing/2014/main" id="{75419641-BF0A-4687-BB28-464C7F32A294}"/>
            </a:ext>
          </a:extLst>
        </xdr:cNvPr>
        <xdr:cNvPicPr>
          <a:picLocks noChangeAspect="1"/>
        </xdr:cNvPicPr>
      </xdr:nvPicPr>
      <xdr:blipFill>
        <a:blip xmlns:r="http://schemas.openxmlformats.org/officeDocument/2006/relationships" r:embed="rId4"/>
        <a:stretch>
          <a:fillRect/>
        </a:stretch>
      </xdr:blipFill>
      <xdr:spPr>
        <a:xfrm>
          <a:off x="6108700" y="762001"/>
          <a:ext cx="4629150" cy="202781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604703</xdr:colOff>
      <xdr:row>5</xdr:row>
      <xdr:rowOff>167640</xdr:rowOff>
    </xdr:from>
    <xdr:to>
      <xdr:col>10</xdr:col>
      <xdr:colOff>253366</xdr:colOff>
      <xdr:row>15</xdr:row>
      <xdr:rowOff>53876</xdr:rowOff>
    </xdr:to>
    <xdr:pic>
      <xdr:nvPicPr>
        <xdr:cNvPr id="4" name="Billede 1">
          <a:extLst>
            <a:ext uri="{FF2B5EF4-FFF2-40B4-BE49-F238E27FC236}">
              <a16:creationId xmlns:a16="http://schemas.microsoft.com/office/drawing/2014/main" id="{C64B14C7-D7AB-43F0-A7F3-E21491436E53}"/>
            </a:ext>
          </a:extLst>
        </xdr:cNvPr>
        <xdr:cNvPicPr>
          <a:picLocks noChangeAspect="1"/>
        </xdr:cNvPicPr>
      </xdr:nvPicPr>
      <xdr:blipFill>
        <a:blip xmlns:r="http://schemas.openxmlformats.org/officeDocument/2006/relationships" r:embed="rId1"/>
        <a:stretch>
          <a:fillRect/>
        </a:stretch>
      </xdr:blipFill>
      <xdr:spPr>
        <a:xfrm>
          <a:off x="1221923" y="1089660"/>
          <a:ext cx="4554038" cy="1695986"/>
        </a:xfrm>
        <a:prstGeom prst="rect">
          <a:avLst/>
        </a:prstGeom>
      </xdr:spPr>
    </xdr:pic>
    <xdr:clientData/>
  </xdr:twoCellAnchor>
  <xdr:twoCellAnchor>
    <xdr:from>
      <xdr:col>3</xdr:col>
      <xdr:colOff>0</xdr:colOff>
      <xdr:row>130</xdr:row>
      <xdr:rowOff>0</xdr:rowOff>
    </xdr:from>
    <xdr:to>
      <xdr:col>13</xdr:col>
      <xdr:colOff>581597</xdr:colOff>
      <xdr:row>154</xdr:row>
      <xdr:rowOff>163808</xdr:rowOff>
    </xdr:to>
    <xdr:grpSp>
      <xdr:nvGrpSpPr>
        <xdr:cNvPr id="19" name="Gruppe 18">
          <a:extLst>
            <a:ext uri="{FF2B5EF4-FFF2-40B4-BE49-F238E27FC236}">
              <a16:creationId xmlns:a16="http://schemas.microsoft.com/office/drawing/2014/main" id="{912DDB03-217C-48C2-A326-8CA3B44C03FD}"/>
            </a:ext>
          </a:extLst>
        </xdr:cNvPr>
        <xdr:cNvGrpSpPr/>
      </xdr:nvGrpSpPr>
      <xdr:grpSpPr>
        <a:xfrm>
          <a:off x="1279071" y="24590829"/>
          <a:ext cx="7036826" cy="4605179"/>
          <a:chOff x="1043608" y="1844823"/>
          <a:chExt cx="7058597" cy="4507208"/>
        </a:xfrm>
      </xdr:grpSpPr>
      <xdr:pic>
        <xdr:nvPicPr>
          <xdr:cNvPr id="20" name="Picture 2" descr="E:\Macintosh HD\Users\Anders\Desktop\Screen Shot 2018-02-09 at 09.44.05.png">
            <a:extLst>
              <a:ext uri="{FF2B5EF4-FFF2-40B4-BE49-F238E27FC236}">
                <a16:creationId xmlns:a16="http://schemas.microsoft.com/office/drawing/2014/main" id="{FB418B21-654E-4752-9FFA-46F6BBCCC8C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43608" y="1844823"/>
            <a:ext cx="7058597" cy="450720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21" name="Rectangle 12">
            <a:extLst>
              <a:ext uri="{FF2B5EF4-FFF2-40B4-BE49-F238E27FC236}">
                <a16:creationId xmlns:a16="http://schemas.microsoft.com/office/drawing/2014/main" id="{AE2D6B72-7A70-4D69-88CB-317BFEC38296}"/>
              </a:ext>
            </a:extLst>
          </xdr:cNvPr>
          <xdr:cNvSpPr/>
        </xdr:nvSpPr>
        <xdr:spPr>
          <a:xfrm>
            <a:off x="7131390" y="2924944"/>
            <a:ext cx="680970" cy="2734558"/>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xnSp macro="">
        <xdr:nvCxnSpPr>
          <xdr:cNvPr id="22" name="Straight Arrow Connector 15">
            <a:extLst>
              <a:ext uri="{FF2B5EF4-FFF2-40B4-BE49-F238E27FC236}">
                <a16:creationId xmlns:a16="http://schemas.microsoft.com/office/drawing/2014/main" id="{0851E2D1-DF55-48D3-923F-0FE8ABC11BBA}"/>
              </a:ext>
            </a:extLst>
          </xdr:cNvPr>
          <xdr:cNvCxnSpPr/>
        </xdr:nvCxnSpPr>
        <xdr:spPr>
          <a:xfrm flipH="1">
            <a:off x="7704348" y="2852936"/>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102</xdr:row>
      <xdr:rowOff>0</xdr:rowOff>
    </xdr:from>
    <xdr:to>
      <xdr:col>15</xdr:col>
      <xdr:colOff>178163</xdr:colOff>
      <xdr:row>126</xdr:row>
      <xdr:rowOff>163808</xdr:rowOff>
    </xdr:to>
    <xdr:grpSp>
      <xdr:nvGrpSpPr>
        <xdr:cNvPr id="23" name="Gruppe 22">
          <a:extLst>
            <a:ext uri="{FF2B5EF4-FFF2-40B4-BE49-F238E27FC236}">
              <a16:creationId xmlns:a16="http://schemas.microsoft.com/office/drawing/2014/main" id="{1FC2AD7C-7E46-47DE-AB46-3316D91598FD}"/>
            </a:ext>
          </a:extLst>
        </xdr:cNvPr>
        <xdr:cNvGrpSpPr/>
      </xdr:nvGrpSpPr>
      <xdr:grpSpPr>
        <a:xfrm>
          <a:off x="1279071" y="19409229"/>
          <a:ext cx="7917906" cy="4605179"/>
          <a:chOff x="1043608" y="1844823"/>
          <a:chExt cx="7950563" cy="4507208"/>
        </a:xfrm>
      </xdr:grpSpPr>
      <xdr:grpSp>
        <xdr:nvGrpSpPr>
          <xdr:cNvPr id="24" name="Gruppe 23">
            <a:extLst>
              <a:ext uri="{FF2B5EF4-FFF2-40B4-BE49-F238E27FC236}">
                <a16:creationId xmlns:a16="http://schemas.microsoft.com/office/drawing/2014/main" id="{34852181-DD37-447A-8702-35AC19C0273D}"/>
              </a:ext>
            </a:extLst>
          </xdr:cNvPr>
          <xdr:cNvGrpSpPr/>
        </xdr:nvGrpSpPr>
        <xdr:grpSpPr>
          <a:xfrm>
            <a:off x="1043608" y="1844823"/>
            <a:ext cx="7950563" cy="4507208"/>
            <a:chOff x="1043608" y="1844823"/>
            <a:chExt cx="7950563" cy="4507208"/>
          </a:xfrm>
        </xdr:grpSpPr>
        <xdr:pic>
          <xdr:nvPicPr>
            <xdr:cNvPr id="26" name="Picture 5" descr="E:\Macintosh HD\Users\Anders\Desktop\Screen Shot 2018-02-09 at 09.41.58.png">
              <a:extLst>
                <a:ext uri="{FF2B5EF4-FFF2-40B4-BE49-F238E27FC236}">
                  <a16:creationId xmlns:a16="http://schemas.microsoft.com/office/drawing/2014/main" id="{0F46988A-B4E9-48DD-BD7A-09C3939AD49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43608" y="1844823"/>
              <a:ext cx="6252648" cy="4507208"/>
            </a:xfrm>
            <a:prstGeom prst="rect">
              <a:avLst/>
            </a:prstGeom>
            <a:noFill/>
            <a:extLst>
              <a:ext uri="{909E8E84-426E-40DD-AFC4-6F175D3DCCD1}">
                <a14:hiddenFill xmlns:a14="http://schemas.microsoft.com/office/drawing/2010/main">
                  <a:solidFill>
                    <a:srgbClr val="FFFFFF"/>
                  </a:solidFill>
                </a14:hiddenFill>
              </a:ext>
            </a:extLst>
          </xdr:spPr>
        </xdr:pic>
        <xdr:pic>
          <xdr:nvPicPr>
            <xdr:cNvPr id="27" name="Picture 6" descr="E:\Macintosh HD\Users\Anders\Desktop\Screen Shot 2018-02-09 at 09.42.52.png">
              <a:extLst>
                <a:ext uri="{FF2B5EF4-FFF2-40B4-BE49-F238E27FC236}">
                  <a16:creationId xmlns:a16="http://schemas.microsoft.com/office/drawing/2014/main" id="{12D6FF4F-A60B-460C-B4F4-90369F3480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722758" y="2329804"/>
              <a:ext cx="4271413" cy="3293760"/>
            </a:xfrm>
            <a:prstGeom prst="rect">
              <a:avLst/>
            </a:prstGeom>
            <a:noFill/>
            <a:extLst>
              <a:ext uri="{909E8E84-426E-40DD-AFC4-6F175D3DCCD1}">
                <a14:hiddenFill xmlns:a14="http://schemas.microsoft.com/office/drawing/2010/main">
                  <a:solidFill>
                    <a:srgbClr val="FFFFFF"/>
                  </a:solidFill>
                </a14:hiddenFill>
              </a:ext>
            </a:extLst>
          </xdr:spPr>
        </xdr:pic>
      </xdr:grpSp>
      <xdr:cxnSp macro="">
        <xdr:nvCxnSpPr>
          <xdr:cNvPr id="25" name="Straight Arrow Connector 17">
            <a:extLst>
              <a:ext uri="{FF2B5EF4-FFF2-40B4-BE49-F238E27FC236}">
                <a16:creationId xmlns:a16="http://schemas.microsoft.com/office/drawing/2014/main" id="{E928A57A-13FA-4676-99ED-FB44FA26B11E}"/>
              </a:ext>
            </a:extLst>
          </xdr:cNvPr>
          <xdr:cNvCxnSpPr/>
        </xdr:nvCxnSpPr>
        <xdr:spPr>
          <a:xfrm flipH="1">
            <a:off x="8388424" y="2636912"/>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65</xdr:row>
      <xdr:rowOff>0</xdr:rowOff>
    </xdr:from>
    <xdr:to>
      <xdr:col>15</xdr:col>
      <xdr:colOff>103569</xdr:colOff>
      <xdr:row>89</xdr:row>
      <xdr:rowOff>136437</xdr:rowOff>
    </xdr:to>
    <xdr:grpSp>
      <xdr:nvGrpSpPr>
        <xdr:cNvPr id="28" name="Gruppe 27">
          <a:extLst>
            <a:ext uri="{FF2B5EF4-FFF2-40B4-BE49-F238E27FC236}">
              <a16:creationId xmlns:a16="http://schemas.microsoft.com/office/drawing/2014/main" id="{2F3A728D-13FB-463A-A648-5881E1A3B02D}"/>
            </a:ext>
          </a:extLst>
        </xdr:cNvPr>
        <xdr:cNvGrpSpPr/>
      </xdr:nvGrpSpPr>
      <xdr:grpSpPr>
        <a:xfrm>
          <a:off x="1279071" y="12513129"/>
          <a:ext cx="7843312" cy="4577808"/>
          <a:chOff x="1043608" y="1844823"/>
          <a:chExt cx="7875969" cy="4479837"/>
        </a:xfrm>
      </xdr:grpSpPr>
      <xdr:pic>
        <xdr:nvPicPr>
          <xdr:cNvPr id="29" name="Picture 3" descr="E:\Macintosh HD\Users\Anders\Desktop\Screen Shot 2018-02-09 at 09.24.04.png">
            <a:extLst>
              <a:ext uri="{FF2B5EF4-FFF2-40B4-BE49-F238E27FC236}">
                <a16:creationId xmlns:a16="http://schemas.microsoft.com/office/drawing/2014/main" id="{57836567-F2AB-489E-B928-79290D85EB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43608" y="1844823"/>
            <a:ext cx="6252646" cy="4479837"/>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30" name="Straight Arrow Connector 7">
            <a:extLst>
              <a:ext uri="{FF2B5EF4-FFF2-40B4-BE49-F238E27FC236}">
                <a16:creationId xmlns:a16="http://schemas.microsoft.com/office/drawing/2014/main" id="{22858F6E-1BD3-4B02-91A7-6FFF19BDC424}"/>
              </a:ext>
            </a:extLst>
          </xdr:cNvPr>
          <xdr:cNvCxnSpPr/>
        </xdr:nvCxnSpPr>
        <xdr:spPr>
          <a:xfrm flipH="1">
            <a:off x="3851920" y="2924944"/>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pic>
        <xdr:nvPicPr>
          <xdr:cNvPr id="31" name="Picture 2" descr="E:\Macintosh HD\Users\Anders\Desktop\Screen Shot 2018-02-09 at 09.26.40.png">
            <a:extLst>
              <a:ext uri="{FF2B5EF4-FFF2-40B4-BE49-F238E27FC236}">
                <a16:creationId xmlns:a16="http://schemas.microsoft.com/office/drawing/2014/main" id="{5B3E5E89-D35A-4082-8329-795CB60B29B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716017" y="3076071"/>
            <a:ext cx="4203560" cy="2441161"/>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32" name="Straight Arrow Connector 10">
            <a:extLst>
              <a:ext uri="{FF2B5EF4-FFF2-40B4-BE49-F238E27FC236}">
                <a16:creationId xmlns:a16="http://schemas.microsoft.com/office/drawing/2014/main" id="{FD44687A-0E23-4B07-8853-CC8F36E021B6}"/>
              </a:ext>
            </a:extLst>
          </xdr:cNvPr>
          <xdr:cNvCxnSpPr/>
        </xdr:nvCxnSpPr>
        <xdr:spPr>
          <a:xfrm flipH="1">
            <a:off x="7452320" y="4012733"/>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39</xdr:row>
      <xdr:rowOff>0</xdr:rowOff>
    </xdr:from>
    <xdr:to>
      <xdr:col>14</xdr:col>
      <xdr:colOff>220116</xdr:colOff>
      <xdr:row>63</xdr:row>
      <xdr:rowOff>136437</xdr:rowOff>
    </xdr:to>
    <xdr:grpSp>
      <xdr:nvGrpSpPr>
        <xdr:cNvPr id="33" name="Gruppe 32">
          <a:extLst>
            <a:ext uri="{FF2B5EF4-FFF2-40B4-BE49-F238E27FC236}">
              <a16:creationId xmlns:a16="http://schemas.microsoft.com/office/drawing/2014/main" id="{75DE940E-3162-4CF2-8C5C-29FCB50AE030}"/>
            </a:ext>
          </a:extLst>
        </xdr:cNvPr>
        <xdr:cNvGrpSpPr/>
      </xdr:nvGrpSpPr>
      <xdr:grpSpPr>
        <a:xfrm>
          <a:off x="1279071" y="7701643"/>
          <a:ext cx="7317602" cy="4577808"/>
          <a:chOff x="1043608" y="1844823"/>
          <a:chExt cx="7344816" cy="4479837"/>
        </a:xfrm>
      </xdr:grpSpPr>
      <xdr:grpSp>
        <xdr:nvGrpSpPr>
          <xdr:cNvPr id="34" name="Gruppe 33">
            <a:extLst>
              <a:ext uri="{FF2B5EF4-FFF2-40B4-BE49-F238E27FC236}">
                <a16:creationId xmlns:a16="http://schemas.microsoft.com/office/drawing/2014/main" id="{CFB9F1BE-A827-4F16-B720-A484B020FD5E}"/>
              </a:ext>
            </a:extLst>
          </xdr:cNvPr>
          <xdr:cNvGrpSpPr/>
        </xdr:nvGrpSpPr>
        <xdr:grpSpPr>
          <a:xfrm>
            <a:off x="1043608" y="1844823"/>
            <a:ext cx="7344816" cy="4479837"/>
            <a:chOff x="1043608" y="1844823"/>
            <a:chExt cx="7344816" cy="4479837"/>
          </a:xfrm>
        </xdr:grpSpPr>
        <xdr:pic>
          <xdr:nvPicPr>
            <xdr:cNvPr id="36" name="Picture 3" descr="E:\Macintosh HD\Users\Anders\Desktop\Screen Shot 2018-02-09 at 09.24.04.png">
              <a:extLst>
                <a:ext uri="{FF2B5EF4-FFF2-40B4-BE49-F238E27FC236}">
                  <a16:creationId xmlns:a16="http://schemas.microsoft.com/office/drawing/2014/main" id="{028A11B4-4F83-48FD-BA60-58F775D876D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43608" y="1844823"/>
              <a:ext cx="6252646" cy="4479837"/>
            </a:xfrm>
            <a:prstGeom prst="rect">
              <a:avLst/>
            </a:prstGeom>
            <a:noFill/>
            <a:extLst>
              <a:ext uri="{909E8E84-426E-40DD-AFC4-6F175D3DCCD1}">
                <a14:hiddenFill xmlns:a14="http://schemas.microsoft.com/office/drawing/2010/main">
                  <a:solidFill>
                    <a:srgbClr val="FFFFFF"/>
                  </a:solidFill>
                </a14:hiddenFill>
              </a:ext>
            </a:extLst>
          </xdr:spPr>
        </xdr:pic>
        <xdr:pic>
          <xdr:nvPicPr>
            <xdr:cNvPr id="37" name="Picture 2" descr="E:\Macintosh HD\Users\Anders\Desktop\Screen Shot 2018-02-09 at 09.25.08.png">
              <a:extLst>
                <a:ext uri="{FF2B5EF4-FFF2-40B4-BE49-F238E27FC236}">
                  <a16:creationId xmlns:a16="http://schemas.microsoft.com/office/drawing/2014/main" id="{91784A5C-AF94-45E6-B07F-9A5AFD9398F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788024" y="3197712"/>
              <a:ext cx="3600400" cy="2200244"/>
            </a:xfrm>
            <a:prstGeom prst="rect">
              <a:avLst/>
            </a:prstGeom>
            <a:noFill/>
            <a:extLst>
              <a:ext uri="{909E8E84-426E-40DD-AFC4-6F175D3DCCD1}">
                <a14:hiddenFill xmlns:a14="http://schemas.microsoft.com/office/drawing/2010/main">
                  <a:solidFill>
                    <a:srgbClr val="FFFFFF"/>
                  </a:solidFill>
                </a14:hiddenFill>
              </a:ext>
            </a:extLst>
          </xdr:spPr>
        </xdr:pic>
      </xdr:grpSp>
      <xdr:cxnSp macro="">
        <xdr:nvCxnSpPr>
          <xdr:cNvPr id="35" name="Straight Arrow Connector 9">
            <a:extLst>
              <a:ext uri="{FF2B5EF4-FFF2-40B4-BE49-F238E27FC236}">
                <a16:creationId xmlns:a16="http://schemas.microsoft.com/office/drawing/2014/main" id="{89728FCA-DB1C-482E-8662-779F32DFD6AD}"/>
              </a:ext>
            </a:extLst>
          </xdr:cNvPr>
          <xdr:cNvCxnSpPr/>
        </xdr:nvCxnSpPr>
        <xdr:spPr>
          <a:xfrm flipH="1">
            <a:off x="7596336" y="4509120"/>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2</xdr:col>
      <xdr:colOff>583800</xdr:colOff>
      <xdr:row>169</xdr:row>
      <xdr:rowOff>74294</xdr:rowOff>
    </xdr:from>
    <xdr:to>
      <xdr:col>9</xdr:col>
      <xdr:colOff>257065</xdr:colOff>
      <xdr:row>198</xdr:row>
      <xdr:rowOff>158682</xdr:rowOff>
    </xdr:to>
    <xdr:pic>
      <xdr:nvPicPr>
        <xdr:cNvPr id="39" name="Billede 37">
          <a:extLst>
            <a:ext uri="{FF2B5EF4-FFF2-40B4-BE49-F238E27FC236}">
              <a16:creationId xmlns:a16="http://schemas.microsoft.com/office/drawing/2014/main" id="{F6CA8899-2559-47CD-891F-A08AD2AB3C5B}"/>
            </a:ext>
          </a:extLst>
        </xdr:cNvPr>
        <xdr:cNvPicPr>
          <a:picLocks noChangeAspect="1"/>
        </xdr:cNvPicPr>
      </xdr:nvPicPr>
      <xdr:blipFill>
        <a:blip xmlns:r="http://schemas.openxmlformats.org/officeDocument/2006/relationships" r:embed="rId8"/>
        <a:stretch>
          <a:fillRect/>
        </a:stretch>
      </xdr:blipFill>
      <xdr:spPr>
        <a:xfrm>
          <a:off x="1201020" y="31034354"/>
          <a:ext cx="4235740" cy="5332663"/>
        </a:xfrm>
        <a:prstGeom prst="rect">
          <a:avLst/>
        </a:prstGeom>
      </xdr:spPr>
    </xdr:pic>
    <xdr:clientData/>
  </xdr:twoCellAnchor>
  <xdr:twoCellAnchor>
    <xdr:from>
      <xdr:col>3</xdr:col>
      <xdr:colOff>0</xdr:colOff>
      <xdr:row>212</xdr:row>
      <xdr:rowOff>0</xdr:rowOff>
    </xdr:from>
    <xdr:to>
      <xdr:col>12</xdr:col>
      <xdr:colOff>219372</xdr:colOff>
      <xdr:row>236</xdr:row>
      <xdr:rowOff>91324</xdr:rowOff>
    </xdr:to>
    <xdr:grpSp>
      <xdr:nvGrpSpPr>
        <xdr:cNvPr id="40" name="Gruppe 39">
          <a:extLst>
            <a:ext uri="{FF2B5EF4-FFF2-40B4-BE49-F238E27FC236}">
              <a16:creationId xmlns:a16="http://schemas.microsoft.com/office/drawing/2014/main" id="{EAA3F4DF-B245-4260-8682-9A3F8CEDB925}"/>
            </a:ext>
          </a:extLst>
        </xdr:cNvPr>
        <xdr:cNvGrpSpPr/>
      </xdr:nvGrpSpPr>
      <xdr:grpSpPr>
        <a:xfrm>
          <a:off x="1279071" y="39765514"/>
          <a:ext cx="6032344" cy="4532696"/>
          <a:chOff x="1043609" y="1844824"/>
          <a:chExt cx="6048672" cy="4434724"/>
        </a:xfrm>
      </xdr:grpSpPr>
      <xdr:pic>
        <xdr:nvPicPr>
          <xdr:cNvPr id="41" name="Picture 3" descr="E:\Macintosh HD\Users\Anders\Desktop\Screen Shot 2018-02-10 at 12.04.08.png">
            <a:extLst>
              <a:ext uri="{FF2B5EF4-FFF2-40B4-BE49-F238E27FC236}">
                <a16:creationId xmlns:a16="http://schemas.microsoft.com/office/drawing/2014/main" id="{C9EF9786-66E9-40BC-ACC9-A9CD72390C2E}"/>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42" name="Straight Arrow Connector 10">
            <a:extLst>
              <a:ext uri="{FF2B5EF4-FFF2-40B4-BE49-F238E27FC236}">
                <a16:creationId xmlns:a16="http://schemas.microsoft.com/office/drawing/2014/main" id="{5069CA79-11AF-4621-8BEE-1372032C38A5}"/>
              </a:ext>
            </a:extLst>
          </xdr:cNvPr>
          <xdr:cNvCxnSpPr/>
        </xdr:nvCxnSpPr>
        <xdr:spPr>
          <a:xfrm flipH="1">
            <a:off x="5796136" y="4365104"/>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238</xdr:row>
      <xdr:rowOff>0</xdr:rowOff>
    </xdr:from>
    <xdr:to>
      <xdr:col>15</xdr:col>
      <xdr:colOff>217049</xdr:colOff>
      <xdr:row>264</xdr:row>
      <xdr:rowOff>47178</xdr:rowOff>
    </xdr:to>
    <xdr:grpSp>
      <xdr:nvGrpSpPr>
        <xdr:cNvPr id="43" name="Gruppe 42">
          <a:extLst>
            <a:ext uri="{FF2B5EF4-FFF2-40B4-BE49-F238E27FC236}">
              <a16:creationId xmlns:a16="http://schemas.microsoft.com/office/drawing/2014/main" id="{E03CBBA1-65C6-4917-9EE2-19A9A66DD0DA}"/>
            </a:ext>
          </a:extLst>
        </xdr:cNvPr>
        <xdr:cNvGrpSpPr/>
      </xdr:nvGrpSpPr>
      <xdr:grpSpPr>
        <a:xfrm>
          <a:off x="1279071" y="44577000"/>
          <a:ext cx="7956792" cy="4858664"/>
          <a:chOff x="1043609" y="1844824"/>
          <a:chExt cx="7989449" cy="4752528"/>
        </a:xfrm>
      </xdr:grpSpPr>
      <xdr:pic>
        <xdr:nvPicPr>
          <xdr:cNvPr id="44" name="Picture 3" descr="E:\Macintosh HD\Users\Anders\Desktop\Screen Shot 2018-02-10 at 12.04.08.png">
            <a:extLst>
              <a:ext uri="{FF2B5EF4-FFF2-40B4-BE49-F238E27FC236}">
                <a16:creationId xmlns:a16="http://schemas.microsoft.com/office/drawing/2014/main" id="{B9027E71-1519-43BC-8119-35FEEA31AB3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5" name="Picture 3" descr="E:\Macintosh HD\Users\Anders\Desktop\Screen Shot 2018-02-10 at 12.12.14.png">
            <a:extLst>
              <a:ext uri="{FF2B5EF4-FFF2-40B4-BE49-F238E27FC236}">
                <a16:creationId xmlns:a16="http://schemas.microsoft.com/office/drawing/2014/main" id="{F1E51621-432A-48AC-8DD0-5910EC42246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283967" y="3575203"/>
            <a:ext cx="4749091" cy="3022149"/>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46" name="Straight Arrow Connector 11">
            <a:extLst>
              <a:ext uri="{FF2B5EF4-FFF2-40B4-BE49-F238E27FC236}">
                <a16:creationId xmlns:a16="http://schemas.microsoft.com/office/drawing/2014/main" id="{BB0B6CD0-A68D-43C0-9AA7-0E96171B7A40}"/>
              </a:ext>
            </a:extLst>
          </xdr:cNvPr>
          <xdr:cNvCxnSpPr/>
        </xdr:nvCxnSpPr>
        <xdr:spPr>
          <a:xfrm flipH="1">
            <a:off x="6012160" y="5733256"/>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47" name="Straight Connector 4">
            <a:extLst>
              <a:ext uri="{FF2B5EF4-FFF2-40B4-BE49-F238E27FC236}">
                <a16:creationId xmlns:a16="http://schemas.microsoft.com/office/drawing/2014/main" id="{340E0059-455F-466C-9E0D-7209F6D228CC}"/>
              </a:ext>
            </a:extLst>
          </xdr:cNvPr>
          <xdr:cNvCxnSpPr/>
        </xdr:nvCxnSpPr>
        <xdr:spPr>
          <a:xfrm>
            <a:off x="6449144" y="4837835"/>
            <a:ext cx="1795264" cy="0"/>
          </a:xfrm>
          <a:prstGeom prst="line">
            <a:avLst/>
          </a:prstGeom>
          <a:ln w="25400"/>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3</xdr:col>
      <xdr:colOff>0</xdr:colOff>
      <xdr:row>266</xdr:row>
      <xdr:rowOff>0</xdr:rowOff>
    </xdr:from>
    <xdr:to>
      <xdr:col>8</xdr:col>
      <xdr:colOff>507102</xdr:colOff>
      <xdr:row>289</xdr:row>
      <xdr:rowOff>76522</xdr:rowOff>
    </xdr:to>
    <xdr:pic>
      <xdr:nvPicPr>
        <xdr:cNvPr id="54" name="Picture 4">
          <a:extLst>
            <a:ext uri="{FF2B5EF4-FFF2-40B4-BE49-F238E27FC236}">
              <a16:creationId xmlns:a16="http://schemas.microsoft.com/office/drawing/2014/main" id="{39BEA872-4C10-473E-A711-CD8F667A0D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95400" y="48196500"/>
          <a:ext cx="3774177" cy="424847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8</xdr:col>
      <xdr:colOff>427665</xdr:colOff>
      <xdr:row>271</xdr:row>
      <xdr:rowOff>31229</xdr:rowOff>
    </xdr:from>
    <xdr:to>
      <xdr:col>10</xdr:col>
      <xdr:colOff>612627</xdr:colOff>
      <xdr:row>274</xdr:row>
      <xdr:rowOff>136376</xdr:rowOff>
    </xdr:to>
    <xdr:cxnSp macro="">
      <xdr:nvCxnSpPr>
        <xdr:cNvPr id="55" name="Straight Arrow Connector 11">
          <a:extLst>
            <a:ext uri="{FF2B5EF4-FFF2-40B4-BE49-F238E27FC236}">
              <a16:creationId xmlns:a16="http://schemas.microsoft.com/office/drawing/2014/main" id="{44B71051-46B6-4CE6-8013-9804CCF2BCBA}"/>
            </a:ext>
          </a:extLst>
        </xdr:cNvPr>
        <xdr:cNvCxnSpPr/>
      </xdr:nvCxnSpPr>
      <xdr:spPr>
        <a:xfrm flipH="1">
          <a:off x="4961565" y="49132604"/>
          <a:ext cx="1480362" cy="648072"/>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453943</xdr:colOff>
      <xdr:row>276</xdr:row>
      <xdr:rowOff>10911</xdr:rowOff>
    </xdr:from>
    <xdr:to>
      <xdr:col>10</xdr:col>
      <xdr:colOff>626024</xdr:colOff>
      <xdr:row>279</xdr:row>
      <xdr:rowOff>18715</xdr:rowOff>
    </xdr:to>
    <xdr:cxnSp macro="">
      <xdr:nvCxnSpPr>
        <xdr:cNvPr id="56" name="Straight Arrow Connector 13">
          <a:extLst>
            <a:ext uri="{FF2B5EF4-FFF2-40B4-BE49-F238E27FC236}">
              <a16:creationId xmlns:a16="http://schemas.microsoft.com/office/drawing/2014/main" id="{BD239877-BC5A-417B-832F-4692BE2758EE}"/>
            </a:ext>
          </a:extLst>
        </xdr:cNvPr>
        <xdr:cNvCxnSpPr/>
      </xdr:nvCxnSpPr>
      <xdr:spPr>
        <a:xfrm flipH="1" flipV="1">
          <a:off x="4987843" y="50017161"/>
          <a:ext cx="1467481" cy="550729"/>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406984</xdr:colOff>
      <xdr:row>279</xdr:row>
      <xdr:rowOff>95597</xdr:rowOff>
    </xdr:from>
    <xdr:to>
      <xdr:col>15</xdr:col>
      <xdr:colOff>182439</xdr:colOff>
      <xdr:row>284</xdr:row>
      <xdr:rowOff>70963</xdr:rowOff>
    </xdr:to>
    <mc:AlternateContent xmlns:mc="http://schemas.openxmlformats.org/markup-compatibility/2006" xmlns:a14="http://schemas.microsoft.com/office/drawing/2010/main">
      <mc:Choice Requires="a14">
        <xdr:sp macro="" textlink="">
          <xdr:nvSpPr>
            <xdr:cNvPr id="57" name="Rectangle 9">
              <a:extLst>
                <a:ext uri="{FF2B5EF4-FFF2-40B4-BE49-F238E27FC236}">
                  <a16:creationId xmlns:a16="http://schemas.microsoft.com/office/drawing/2014/main" id="{1F6D18D6-CBD4-447F-9C44-FE13F8887FCE}"/>
                </a:ext>
              </a:extLst>
            </xdr:cNvPr>
            <xdr:cNvSpPr/>
          </xdr:nvSpPr>
          <xdr:spPr>
            <a:xfrm>
              <a:off x="5588584" y="50644772"/>
              <a:ext cx="3661655" cy="880241"/>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Spearman-Brown-Korrektion:</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14:m>
                <m:oMathPara xmlns:m="http://schemas.openxmlformats.org/officeDocument/2006/math">
                  <m:oMathParaPr>
                    <m:jc m:val="centerGroup"/>
                  </m:oMathParaPr>
                  <m:oMath xmlns:m="http://schemas.openxmlformats.org/officeDocument/2006/math">
                    <m:r>
                      <a:rPr lang="da-DK" sz="1600" b="0" i="1" kern="0">
                        <a:solidFill>
                          <a:srgbClr val="6E6E6E"/>
                        </a:solidFill>
                        <a:latin typeface="Cambria Math"/>
                      </a:rPr>
                      <m:t>𝑆𝑝𝑙𝑖𝑡</m:t>
                    </m:r>
                    <m:r>
                      <a:rPr lang="da-DK" sz="1600" b="0" i="1" kern="0">
                        <a:solidFill>
                          <a:srgbClr val="6E6E6E"/>
                        </a:solidFill>
                        <a:latin typeface="Cambria Math"/>
                      </a:rPr>
                      <m:t>−</m:t>
                    </m:r>
                    <m:r>
                      <a:rPr lang="da-DK" sz="1600" b="0" i="1" kern="0">
                        <a:solidFill>
                          <a:srgbClr val="6E6E6E"/>
                        </a:solidFill>
                        <a:latin typeface="Cambria Math"/>
                      </a:rPr>
                      <m:t>h𝑎𝑙𝑓</m:t>
                    </m:r>
                    <m:r>
                      <a:rPr lang="da-DK" sz="1600" b="0" i="1" kern="0">
                        <a:solidFill>
                          <a:srgbClr val="6E6E6E"/>
                        </a:solidFill>
                        <a:latin typeface="Cambria Math"/>
                      </a:rPr>
                      <m:t> </m:t>
                    </m:r>
                    <m:r>
                      <a:rPr lang="da-DK" sz="1600" i="1" kern="0">
                        <a:solidFill>
                          <a:srgbClr val="6E6E6E"/>
                        </a:solidFill>
                        <a:latin typeface="Cambria Math"/>
                      </a:rPr>
                      <m:t>𝑅𝑒𝑙𝑖𝑎𝑏𝑖𝑙𝑖𝑡𝑒𝑡</m:t>
                    </m:r>
                    <m:r>
                      <a:rPr lang="da-DK" sz="1600" i="1" kern="0">
                        <a:solidFill>
                          <a:srgbClr val="6E6E6E"/>
                        </a:solidFill>
                        <a:latin typeface="Cambria Math"/>
                      </a:rPr>
                      <m:t> = 0.859</m:t>
                    </m:r>
                  </m:oMath>
                </m:oMathPara>
              </a14:m>
              <a:endParaRPr lang="da-DK" sz="1600" kern="0">
                <a:solidFill>
                  <a:srgbClr val="6E6E6E"/>
                </a:solidFill>
                <a:latin typeface="Verdana"/>
              </a:endParaRPr>
            </a:p>
          </xdr:txBody>
        </xdr:sp>
      </mc:Choice>
      <mc:Fallback xmlns="">
        <xdr:sp macro="" textlink="">
          <xdr:nvSpPr>
            <xdr:cNvPr id="57" name="Rectangle 9">
              <a:extLst>
                <a:ext uri="{FF2B5EF4-FFF2-40B4-BE49-F238E27FC236}">
                  <a16:creationId xmlns:a16="http://schemas.microsoft.com/office/drawing/2014/main" id="{1F6D18D6-CBD4-447F-9C44-FE13F8887FCE}"/>
                </a:ext>
              </a:extLst>
            </xdr:cNvPr>
            <xdr:cNvSpPr/>
          </xdr:nvSpPr>
          <xdr:spPr>
            <a:xfrm>
              <a:off x="5588584" y="50644772"/>
              <a:ext cx="3661655" cy="880241"/>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Spearman-Brown-Korrektion:</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r>
                <a:rPr lang="da-DK" sz="1600" b="0" i="0" kern="0">
                  <a:solidFill>
                    <a:srgbClr val="6E6E6E"/>
                  </a:solidFill>
                  <a:latin typeface="Cambria Math"/>
                </a:rPr>
                <a:t>𝑆𝑝𝑙𝑖𝑡−ℎ𝑎𝑙𝑓 </a:t>
              </a:r>
              <a:r>
                <a:rPr lang="da-DK" sz="1600" i="0" kern="0">
                  <a:solidFill>
                    <a:srgbClr val="6E6E6E"/>
                  </a:solidFill>
                  <a:latin typeface="Cambria Math"/>
                </a:rPr>
                <a:t>𝑅𝑒𝑙𝑖𝑎𝑏𝑖𝑙𝑖𝑡𝑒𝑡 = 0.859</a:t>
              </a:r>
              <a:endParaRPr lang="da-DK" sz="1600" kern="0">
                <a:solidFill>
                  <a:srgbClr val="6E6E6E"/>
                </a:solidFill>
                <a:latin typeface="Verdana"/>
              </a:endParaRPr>
            </a:p>
          </xdr:txBody>
        </xdr:sp>
      </mc:Fallback>
    </mc:AlternateContent>
    <xdr:clientData/>
  </xdr:twoCellAnchor>
  <xdr:twoCellAnchor>
    <xdr:from>
      <xdr:col>9</xdr:col>
      <xdr:colOff>324223</xdr:colOff>
      <xdr:row>266</xdr:row>
      <xdr:rowOff>97674</xdr:rowOff>
    </xdr:from>
    <xdr:to>
      <xdr:col>15</xdr:col>
      <xdr:colOff>182439</xdr:colOff>
      <xdr:row>272</xdr:row>
      <xdr:rowOff>138286</xdr:rowOff>
    </xdr:to>
    <mc:AlternateContent xmlns:mc="http://schemas.openxmlformats.org/markup-compatibility/2006" xmlns:a14="http://schemas.microsoft.com/office/drawing/2010/main">
      <mc:Choice Requires="a14">
        <xdr:sp macro="" textlink="">
          <xdr:nvSpPr>
            <xdr:cNvPr id="58" name="Rectangle 18">
              <a:extLst>
                <a:ext uri="{FF2B5EF4-FFF2-40B4-BE49-F238E27FC236}">
                  <a16:creationId xmlns:a16="http://schemas.microsoft.com/office/drawing/2014/main" id="{B7C50A8B-3E84-4C35-BBAC-3496C48E4172}"/>
                </a:ext>
              </a:extLst>
            </xdr:cNvPr>
            <xdr:cNvSpPr/>
          </xdr:nvSpPr>
          <xdr:spPr>
            <a:xfrm>
              <a:off x="5505823" y="48294174"/>
              <a:ext cx="3744416" cy="112646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Korrelation mellem 1. og 2. halvdel:</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14:m>
                <m:oMathPara xmlns:m="http://schemas.openxmlformats.org/officeDocument/2006/math">
                  <m:oMathParaPr>
                    <m:jc m:val="centerGroup"/>
                  </m:oMathParaPr>
                  <m:oMath xmlns:m="http://schemas.openxmlformats.org/officeDocument/2006/math">
                    <m:r>
                      <a:rPr lang="da-DK" sz="1600" b="0" i="1" kern="0">
                        <a:solidFill>
                          <a:srgbClr val="6E6E6E"/>
                        </a:solidFill>
                        <a:latin typeface="Cambria Math"/>
                      </a:rPr>
                      <m:t>𝑟</m:t>
                    </m:r>
                    <m:r>
                      <a:rPr lang="da-DK" sz="1600" i="1" kern="0">
                        <a:solidFill>
                          <a:srgbClr val="6E6E6E"/>
                        </a:solidFill>
                        <a:latin typeface="Cambria Math"/>
                      </a:rPr>
                      <m:t> = 0.</m:t>
                    </m:r>
                    <m:r>
                      <a:rPr lang="da-DK" sz="1600" b="0" i="1" kern="0">
                        <a:solidFill>
                          <a:srgbClr val="6E6E6E"/>
                        </a:solidFill>
                        <a:latin typeface="Cambria Math"/>
                      </a:rPr>
                      <m:t>752</m:t>
                    </m:r>
                  </m:oMath>
                </m:oMathPara>
              </a14:m>
              <a:endParaRPr lang="da-DK" sz="1600" kern="0">
                <a:solidFill>
                  <a:srgbClr val="6E6E6E"/>
                </a:solidFill>
                <a:latin typeface="Verdana"/>
              </a:endParaRPr>
            </a:p>
          </xdr:txBody>
        </xdr:sp>
      </mc:Choice>
      <mc:Fallback xmlns="">
        <xdr:sp macro="" textlink="">
          <xdr:nvSpPr>
            <xdr:cNvPr id="58" name="Rectangle 18">
              <a:extLst>
                <a:ext uri="{FF2B5EF4-FFF2-40B4-BE49-F238E27FC236}">
                  <a16:creationId xmlns:a16="http://schemas.microsoft.com/office/drawing/2014/main" id="{B7C50A8B-3E84-4C35-BBAC-3496C48E4172}"/>
                </a:ext>
              </a:extLst>
            </xdr:cNvPr>
            <xdr:cNvSpPr/>
          </xdr:nvSpPr>
          <xdr:spPr>
            <a:xfrm>
              <a:off x="5505823" y="48294174"/>
              <a:ext cx="3744416" cy="112646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Korrelation mellem 1. og 2. halvdel:</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r>
                <a:rPr lang="da-DK" sz="1600" b="0" i="0" kern="0">
                  <a:solidFill>
                    <a:srgbClr val="6E6E6E"/>
                  </a:solidFill>
                  <a:latin typeface="Cambria Math"/>
                </a:rPr>
                <a:t>𝑟</a:t>
              </a:r>
              <a:r>
                <a:rPr lang="da-DK" sz="1600" i="0" kern="0">
                  <a:solidFill>
                    <a:srgbClr val="6E6E6E"/>
                  </a:solidFill>
                  <a:latin typeface="Cambria Math"/>
                </a:rPr>
                <a:t> = 0.</a:t>
              </a:r>
              <a:r>
                <a:rPr lang="da-DK" sz="1600" b="0" i="0" kern="0">
                  <a:solidFill>
                    <a:srgbClr val="6E6E6E"/>
                  </a:solidFill>
                  <a:latin typeface="Cambria Math"/>
                </a:rPr>
                <a:t>752</a:t>
              </a:r>
              <a:endParaRPr lang="da-DK" sz="1600" kern="0">
                <a:solidFill>
                  <a:srgbClr val="6E6E6E"/>
                </a:solidFill>
                <a:latin typeface="Verdana"/>
              </a:endParaRPr>
            </a:p>
          </xdr:txBody>
        </xdr:sp>
      </mc:Fallback>
    </mc:AlternateContent>
    <xdr:clientData/>
  </xdr:twoCellAnchor>
  <xdr:twoCellAnchor>
    <xdr:from>
      <xdr:col>3</xdr:col>
      <xdr:colOff>571500</xdr:colOff>
      <xdr:row>305</xdr:row>
      <xdr:rowOff>129540</xdr:rowOff>
    </xdr:from>
    <xdr:to>
      <xdr:col>11</xdr:col>
      <xdr:colOff>36512</xdr:colOff>
      <xdr:row>309</xdr:row>
      <xdr:rowOff>66344</xdr:rowOff>
    </xdr:to>
    <mc:AlternateContent xmlns:mc="http://schemas.openxmlformats.org/markup-compatibility/2006" xmlns:a14="http://schemas.microsoft.com/office/drawing/2010/main">
      <mc:Choice Requires="a14">
        <xdr:sp macro="" textlink="">
          <xdr:nvSpPr>
            <xdr:cNvPr id="60" name="Rectangle 4">
              <a:extLst>
                <a:ext uri="{FF2B5EF4-FFF2-40B4-BE49-F238E27FC236}">
                  <a16:creationId xmlns:a16="http://schemas.microsoft.com/office/drawing/2014/main" id="{ECF49CE6-87A4-4CAC-B52B-EA22F6F177DF}"/>
                </a:ext>
              </a:extLst>
            </xdr:cNvPr>
            <xdr:cNvSpPr/>
          </xdr:nvSpPr>
          <xdr:spPr>
            <a:xfrm>
              <a:off x="1805940" y="55961280"/>
              <a:ext cx="4341812" cy="668324"/>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14:m>
                <m:oMath xmlns:m="http://schemas.openxmlformats.org/officeDocument/2006/math">
                  <m:r>
                    <a:rPr lang="da-DK" sz="1200" i="1">
                      <a:latin typeface="Cambria Math" panose="02040503050406030204" pitchFamily="18" charset="0"/>
                    </a:rPr>
                    <m:t>𝑘</m:t>
                  </m:r>
                  <m:r>
                    <a:rPr lang="da-DK" sz="1200" i="1">
                      <a:latin typeface="Cambria Math" panose="02040503050406030204" pitchFamily="18" charset="0"/>
                    </a:rPr>
                    <m:t> </m:t>
                  </m:r>
                </m:oMath>
              </a14:m>
              <a:r>
                <a:rPr lang="da-DK" sz="1200">
                  <a:latin typeface="+mn-lt"/>
                </a:rPr>
                <a:t>= antal spørgsmål (items).</a:t>
              </a:r>
            </a:p>
            <a:p>
              <a14:m>
                <m:oMath xmlns:m="http://schemas.openxmlformats.org/officeDocument/2006/math">
                  <m:sSubSup>
                    <m:sSubSupPr>
                      <m:ctrlPr>
                        <a:rPr lang="da-DK" sz="1200" i="1">
                          <a:latin typeface="Cambria Math" panose="02040503050406030204" pitchFamily="18" charset="0"/>
                        </a:rPr>
                      </m:ctrlPr>
                    </m:sSubSupPr>
                    <m:e>
                      <m:r>
                        <a:rPr lang="da-DK" sz="1200" i="1">
                          <a:latin typeface="Cambria Math" panose="02040503050406030204" pitchFamily="18" charset="0"/>
                        </a:rPr>
                        <m:t>𝑠</m:t>
                      </m:r>
                    </m:e>
                    <m:sub>
                      <m:r>
                        <a:rPr lang="da-DK" sz="1200" i="1">
                          <a:latin typeface="Cambria Math" panose="02040503050406030204" pitchFamily="18" charset="0"/>
                        </a:rPr>
                        <m:t>𝑖</m:t>
                      </m:r>
                    </m:sub>
                    <m:sup>
                      <m:r>
                        <a:rPr lang="da-DK" sz="1200" b="0" i="1">
                          <a:latin typeface="Cambria Math" panose="02040503050406030204" pitchFamily="18" charset="0"/>
                        </a:rPr>
                        <m:t>2</m:t>
                      </m:r>
                    </m:sup>
                  </m:sSubSup>
                </m:oMath>
              </a14:m>
              <a:r>
                <a:rPr lang="da-DK" sz="1200" i="1">
                  <a:latin typeface="+mn-lt"/>
                </a:rPr>
                <a:t> </a:t>
              </a:r>
              <a:r>
                <a:rPr lang="da-DK" sz="1200">
                  <a:latin typeface="+mn-lt"/>
                </a:rPr>
                <a:t>= std. afv. af scorerne for spørgsmål </a:t>
              </a:r>
              <a14:m>
                <m:oMath xmlns:m="http://schemas.openxmlformats.org/officeDocument/2006/math">
                  <m:r>
                    <a:rPr lang="da-DK" sz="1200" i="1">
                      <a:latin typeface="Cambria Math" panose="02040503050406030204" pitchFamily="18" charset="0"/>
                    </a:rPr>
                    <m:t>𝑖</m:t>
                  </m:r>
                </m:oMath>
              </a14:m>
              <a:r>
                <a:rPr lang="da-DK" sz="1200" i="1">
                  <a:latin typeface="+mn-lt"/>
                </a:rPr>
                <a:t>.</a:t>
              </a:r>
            </a:p>
            <a:p>
              <a:pPr lvl="0"/>
              <a14:m>
                <m:oMath xmlns:m="http://schemas.openxmlformats.org/officeDocument/2006/math">
                  <m:sSubSup>
                    <m:sSubSupPr>
                      <m:ctrlPr>
                        <a:rPr lang="da-DK" sz="1200" i="1">
                          <a:solidFill>
                            <a:sysClr val="windowText" lastClr="000000"/>
                          </a:solidFill>
                          <a:latin typeface="Cambria Math" panose="02040503050406030204" pitchFamily="18" charset="0"/>
                        </a:rPr>
                      </m:ctrlPr>
                    </m:sSubSupPr>
                    <m:e>
                      <m:r>
                        <a:rPr lang="da-DK" sz="1200" i="1">
                          <a:solidFill>
                            <a:sysClr val="windowText" lastClr="000000"/>
                          </a:solidFill>
                          <a:latin typeface="Cambria Math" panose="02040503050406030204" pitchFamily="18" charset="0"/>
                        </a:rPr>
                        <m:t>𝑠</m:t>
                      </m:r>
                    </m:e>
                    <m:sub>
                      <m:r>
                        <a:rPr lang="da-DK" sz="1200" b="0" i="1">
                          <a:solidFill>
                            <a:sysClr val="windowText" lastClr="000000"/>
                          </a:solidFill>
                          <a:latin typeface="Cambria Math" panose="02040503050406030204" pitchFamily="18" charset="0"/>
                        </a:rPr>
                        <m:t>𝑡</m:t>
                      </m:r>
                    </m:sub>
                    <m:sup>
                      <m:r>
                        <a:rPr lang="da-DK" sz="1200" b="0" i="1">
                          <a:solidFill>
                            <a:sysClr val="windowText" lastClr="000000"/>
                          </a:solidFill>
                          <a:latin typeface="Cambria Math" panose="02040503050406030204" pitchFamily="18" charset="0"/>
                        </a:rPr>
                        <m:t>2</m:t>
                      </m:r>
                    </m:sup>
                  </m:sSubSup>
                </m:oMath>
              </a14:m>
              <a:r>
                <a:rPr lang="da-DK" sz="1200" i="1">
                  <a:solidFill>
                    <a:sysClr val="windowText" lastClr="000000"/>
                  </a:solidFill>
                  <a:latin typeface="+mn-lt"/>
                </a:rPr>
                <a:t> </a:t>
              </a:r>
              <a:r>
                <a:rPr lang="da-DK" sz="1200">
                  <a:solidFill>
                    <a:sysClr val="windowText" lastClr="000000"/>
                  </a:solidFill>
                  <a:latin typeface="+mn-lt"/>
                </a:rPr>
                <a:t>= std. afv. af de totale (skala-) scorer</a:t>
              </a:r>
              <a:r>
                <a:rPr lang="da-DK" sz="1200" i="1">
                  <a:solidFill>
                    <a:sysClr val="windowText" lastClr="000000"/>
                  </a:solidFill>
                  <a:latin typeface="+mn-lt"/>
                </a:rPr>
                <a:t>.</a:t>
              </a:r>
            </a:p>
          </xdr:txBody>
        </xdr:sp>
      </mc:Choice>
      <mc:Fallback xmlns="">
        <xdr:sp macro="" textlink="">
          <xdr:nvSpPr>
            <xdr:cNvPr id="59" name="Rectangle 4">
              <a:extLst>
                <a:ext uri="{FF2B5EF4-FFF2-40B4-BE49-F238E27FC236}">
                  <a16:creationId xmlns:a16="http://schemas.microsoft.com/office/drawing/2014/main" id="{ECF49CE6-87A4-4CAC-B52B-EA22F6F177DF}"/>
                </a:ext>
              </a:extLst>
            </xdr:cNvPr>
            <xdr:cNvSpPr/>
          </xdr:nvSpPr>
          <xdr:spPr>
            <a:xfrm>
              <a:off x="1805940" y="55961280"/>
              <a:ext cx="4341812" cy="668324"/>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200" i="0">
                  <a:latin typeface="+mn-lt"/>
                </a:rPr>
                <a:t>𝑘 </a:t>
              </a:r>
              <a:r>
                <a:rPr lang="da-DK" sz="1200">
                  <a:latin typeface="+mn-lt"/>
                </a:rPr>
                <a:t>= antal spørgsmål (items).</a:t>
              </a:r>
            </a:p>
            <a:p>
              <a:r>
                <a:rPr lang="da-DK" sz="1200" i="0">
                  <a:latin typeface="+mn-lt"/>
                </a:rPr>
                <a:t>𝑠_𝑖^</a:t>
              </a:r>
              <a:r>
                <a:rPr lang="da-DK" sz="1200" b="0" i="0">
                  <a:latin typeface="Cambria Math" panose="02040503050406030204" pitchFamily="18" charset="0"/>
                </a:rPr>
                <a:t>2</a:t>
              </a:r>
              <a:r>
                <a:rPr lang="da-DK" sz="1200" i="1">
                  <a:latin typeface="+mn-lt"/>
                </a:rPr>
                <a:t> </a:t>
              </a:r>
              <a:r>
                <a:rPr lang="da-DK" sz="1200">
                  <a:latin typeface="+mn-lt"/>
                </a:rPr>
                <a:t>= std. afv. af scorerne for spørgsmål </a:t>
              </a:r>
              <a:r>
                <a:rPr lang="da-DK" sz="1200" i="0">
                  <a:latin typeface="+mn-lt"/>
                </a:rPr>
                <a:t>𝑖</a:t>
              </a:r>
              <a:r>
                <a:rPr lang="da-DK" sz="1200" i="1">
                  <a:latin typeface="+mn-lt"/>
                </a:rPr>
                <a:t>.</a:t>
              </a:r>
            </a:p>
            <a:p>
              <a:pPr lvl="0"/>
              <a:r>
                <a:rPr lang="da-DK" sz="1200" i="0">
                  <a:solidFill>
                    <a:sysClr val="windowText" lastClr="000000"/>
                  </a:solidFill>
                  <a:latin typeface="+mn-lt"/>
                </a:rPr>
                <a:t>𝑠_</a:t>
              </a:r>
              <a:r>
                <a:rPr lang="da-DK" sz="1200" b="0" i="0">
                  <a:solidFill>
                    <a:sysClr val="windowText" lastClr="000000"/>
                  </a:solidFill>
                  <a:latin typeface="+mn-lt"/>
                </a:rPr>
                <a:t>𝑡^</a:t>
              </a:r>
              <a:r>
                <a:rPr lang="da-DK" sz="1200" b="0" i="0">
                  <a:solidFill>
                    <a:sysClr val="windowText" lastClr="000000"/>
                  </a:solidFill>
                  <a:latin typeface="Cambria Math" panose="02040503050406030204" pitchFamily="18" charset="0"/>
                </a:rPr>
                <a:t>2</a:t>
              </a:r>
              <a:r>
                <a:rPr lang="da-DK" sz="1200" i="1">
                  <a:solidFill>
                    <a:sysClr val="windowText" lastClr="000000"/>
                  </a:solidFill>
                  <a:latin typeface="+mn-lt"/>
                </a:rPr>
                <a:t> </a:t>
              </a:r>
              <a:r>
                <a:rPr lang="da-DK" sz="1200">
                  <a:solidFill>
                    <a:sysClr val="windowText" lastClr="000000"/>
                  </a:solidFill>
                  <a:latin typeface="+mn-lt"/>
                </a:rPr>
                <a:t>= std. afv. af de totale (skala-) scorer</a:t>
              </a:r>
              <a:r>
                <a:rPr lang="da-DK" sz="1200" i="1">
                  <a:solidFill>
                    <a:sysClr val="windowText" lastClr="000000"/>
                  </a:solidFill>
                  <a:latin typeface="+mn-lt"/>
                </a:rPr>
                <a:t>.</a:t>
              </a:r>
            </a:p>
          </xdr:txBody>
        </xdr:sp>
      </mc:Fallback>
    </mc:AlternateContent>
    <xdr:clientData/>
  </xdr:twoCellAnchor>
  <xdr:oneCellAnchor>
    <xdr:from>
      <xdr:col>4</xdr:col>
      <xdr:colOff>335280</xdr:colOff>
      <xdr:row>302</xdr:row>
      <xdr:rowOff>175260</xdr:rowOff>
    </xdr:from>
    <xdr:ext cx="1578061" cy="393377"/>
    <mc:AlternateContent xmlns:mc="http://schemas.openxmlformats.org/markup-compatibility/2006" xmlns:a14="http://schemas.microsoft.com/office/drawing/2010/main">
      <mc:Choice Requires="a14">
        <xdr:sp macro="" textlink="">
          <xdr:nvSpPr>
            <xdr:cNvPr id="15" name="Tekstfelt 2">
              <a:extLst>
                <a:ext uri="{FF2B5EF4-FFF2-40B4-BE49-F238E27FC236}">
                  <a16:creationId xmlns:a16="http://schemas.microsoft.com/office/drawing/2014/main" id="{A1DEFC98-F058-432A-BF2D-95D5AF997725}"/>
                </a:ext>
              </a:extLst>
            </xdr:cNvPr>
            <xdr:cNvSpPr txBox="1"/>
          </xdr:nvSpPr>
          <xdr:spPr>
            <a:xfrm>
              <a:off x="2179320" y="55458360"/>
              <a:ext cx="1578061" cy="393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𝛼</m:t>
                        </m:r>
                      </m:e>
                    </m:acc>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𝑘</m:t>
                        </m:r>
                      </m:num>
                      <m:den>
                        <m:r>
                          <a:rPr lang="da-DK" sz="1100" i="1">
                            <a:solidFill>
                              <a:schemeClr val="tx1"/>
                            </a:solidFill>
                            <a:effectLst/>
                            <a:latin typeface="Cambria Math" panose="02040503050406030204" pitchFamily="18" charset="0"/>
                            <a:ea typeface="+mn-ea"/>
                            <a:cs typeface="+mn-cs"/>
                          </a:rPr>
                          <m:t>𝑘</m:t>
                        </m:r>
                        <m:r>
                          <a:rPr lang="da-DK" sz="1100" i="1">
                            <a:solidFill>
                              <a:schemeClr val="tx1"/>
                            </a:solidFill>
                            <a:effectLst/>
                            <a:latin typeface="Cambria Math" panose="02040503050406030204" pitchFamily="18" charset="0"/>
                            <a:ea typeface="+mn-ea"/>
                            <a:cs typeface="+mn-cs"/>
                          </a:rPr>
                          <m:t>−1</m:t>
                        </m:r>
                      </m:den>
                    </m:f>
                    <m:r>
                      <a:rPr lang="da-DK" sz="1100" b="1"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1−</m:t>
                        </m:r>
                        <m:f>
                          <m:fPr>
                            <m:ctrlPr>
                              <a:rPr lang="da-DK" sz="1100" i="1">
                                <a:solidFill>
                                  <a:schemeClr val="tx1"/>
                                </a:solidFill>
                                <a:effectLst/>
                                <a:latin typeface="Cambria Math" panose="02040503050406030204" pitchFamily="18" charset="0"/>
                                <a:ea typeface="+mn-ea"/>
                                <a:cs typeface="+mn-cs"/>
                              </a:rPr>
                            </m:ctrlPr>
                          </m:fPr>
                          <m:num>
                            <m:nary>
                              <m:naryPr>
                                <m:chr m:val="∑"/>
                                <m:limLoc m:val="subSup"/>
                                <m:ctrlPr>
                                  <a:rPr lang="da-DK" sz="110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𝑘</m:t>
                                </m:r>
                              </m:sup>
                              <m:e>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𝑖</m:t>
                                    </m:r>
                                  </m:sub>
                                  <m:sup>
                                    <m:r>
                                      <a:rPr lang="da-DK" sz="1100" i="1">
                                        <a:solidFill>
                                          <a:schemeClr val="tx1"/>
                                        </a:solidFill>
                                        <a:effectLst/>
                                        <a:latin typeface="Cambria Math" panose="02040503050406030204" pitchFamily="18" charset="0"/>
                                        <a:ea typeface="+mn-ea"/>
                                        <a:cs typeface="+mn-cs"/>
                                      </a:rPr>
                                      <m:t>2</m:t>
                                    </m:r>
                                  </m:sup>
                                </m:sSubSup>
                              </m:e>
                            </m:nary>
                          </m:num>
                          <m:den>
                            <m:sSubSup>
                              <m:sSubSupPr>
                                <m:ctrlPr>
                                  <a:rPr lang="da-DK" sz="110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𝑡</m:t>
                                </m:r>
                              </m:sub>
                              <m:sup>
                                <m:r>
                                  <a:rPr lang="da-DK" sz="1100" i="1">
                                    <a:solidFill>
                                      <a:schemeClr val="tx1"/>
                                    </a:solidFill>
                                    <a:effectLst/>
                                    <a:latin typeface="Cambria Math" panose="02040503050406030204" pitchFamily="18" charset="0"/>
                                    <a:ea typeface="+mn-ea"/>
                                    <a:cs typeface="+mn-cs"/>
                                  </a:rPr>
                                  <m:t>2</m:t>
                                </m:r>
                              </m:sup>
                            </m:sSubSup>
                          </m:den>
                        </m:f>
                      </m:e>
                    </m:d>
                  </m:oMath>
                </m:oMathPara>
              </a14:m>
              <a:endParaRPr lang="da-DK" sz="1100"/>
            </a:p>
          </xdr:txBody>
        </xdr:sp>
      </mc:Choice>
      <mc:Fallback xmlns="">
        <xdr:sp macro="" textlink="">
          <xdr:nvSpPr>
            <xdr:cNvPr id="3" name="Tekstfelt 2">
              <a:extLst>
                <a:ext uri="{FF2B5EF4-FFF2-40B4-BE49-F238E27FC236}">
                  <a16:creationId xmlns:a16="http://schemas.microsoft.com/office/drawing/2014/main" id="{A1DEFC98-F058-432A-BF2D-95D5AF997725}"/>
                </a:ext>
              </a:extLst>
            </xdr:cNvPr>
            <xdr:cNvSpPr txBox="1"/>
          </xdr:nvSpPr>
          <xdr:spPr>
            <a:xfrm>
              <a:off x="2179320" y="55458360"/>
              <a:ext cx="1578061" cy="393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𝛼 ̂=𝑘/(𝑘−1)</a:t>
              </a:r>
              <a:r>
                <a:rPr lang="da-DK" sz="1100" b="1" i="0">
                  <a:solidFill>
                    <a:schemeClr val="tx1"/>
                  </a:solidFill>
                  <a:effectLst/>
                  <a:latin typeface="+mn-lt"/>
                  <a:ea typeface="+mn-ea"/>
                  <a:cs typeface="+mn-cs"/>
                </a:rPr>
                <a:t>∙</a:t>
              </a:r>
              <a:r>
                <a:rPr lang="da-DK" sz="1100" i="0">
                  <a:solidFill>
                    <a:schemeClr val="tx1"/>
                  </a:solidFill>
                  <a:effectLst/>
                  <a:latin typeface="+mn-lt"/>
                  <a:ea typeface="+mn-ea"/>
                  <a:cs typeface="+mn-cs"/>
                </a:rPr>
                <a:t>(1−(∑2</a:t>
              </a:r>
              <a:r>
                <a:rPr lang="da-DK" sz="1100" b="0" i="0">
                  <a:solidFill>
                    <a:schemeClr val="tx1"/>
                  </a:solidFill>
                  <a:effectLst/>
                  <a:latin typeface="+mn-lt"/>
                  <a:ea typeface="+mn-ea"/>
                  <a:cs typeface="+mn-cs"/>
                </a:rPr>
                <a:t>_(𝑖=1)^𝑘▒</a:t>
              </a:r>
              <a:r>
                <a:rPr lang="da-DK" sz="1100" i="0">
                  <a:solidFill>
                    <a:schemeClr val="tx1"/>
                  </a:solidFill>
                  <a:effectLst/>
                  <a:latin typeface="+mn-lt"/>
                  <a:ea typeface="+mn-ea"/>
                  <a:cs typeface="+mn-cs"/>
                </a:rPr>
                <a:t>𝑠_𝑖^2 )/(</a:t>
              </a:r>
              <a:r>
                <a:rPr lang="da-DK" sz="1100" b="0" i="0">
                  <a:solidFill>
                    <a:schemeClr val="tx1"/>
                  </a:solidFill>
                  <a:effectLst/>
                  <a:latin typeface="+mn-lt"/>
                  <a:ea typeface="+mn-ea"/>
                  <a:cs typeface="+mn-cs"/>
                </a:rPr>
                <a:t>𝑠_</a:t>
              </a:r>
              <a:r>
                <a:rPr lang="da-DK" sz="1100" i="0">
                  <a:solidFill>
                    <a:schemeClr val="tx1"/>
                  </a:solidFill>
                  <a:effectLst/>
                  <a:latin typeface="+mn-lt"/>
                  <a:ea typeface="+mn-ea"/>
                  <a:cs typeface="+mn-cs"/>
                </a:rPr>
                <a:t>𝑡^2 ))</a:t>
              </a:r>
              <a:endParaRPr lang="da-DK" sz="1100"/>
            </a:p>
          </xdr:txBody>
        </xdr:sp>
      </mc:Fallback>
    </mc:AlternateContent>
    <xdr:clientData/>
  </xdr:oneCellAnchor>
  <xdr:twoCellAnchor>
    <xdr:from>
      <xdr:col>3</xdr:col>
      <xdr:colOff>0</xdr:colOff>
      <xdr:row>311</xdr:row>
      <xdr:rowOff>0</xdr:rowOff>
    </xdr:from>
    <xdr:to>
      <xdr:col>12</xdr:col>
      <xdr:colOff>219372</xdr:colOff>
      <xdr:row>335</xdr:row>
      <xdr:rowOff>91324</xdr:rowOff>
    </xdr:to>
    <xdr:grpSp>
      <xdr:nvGrpSpPr>
        <xdr:cNvPr id="61" name="Gruppe 60">
          <a:extLst>
            <a:ext uri="{FF2B5EF4-FFF2-40B4-BE49-F238E27FC236}">
              <a16:creationId xmlns:a16="http://schemas.microsoft.com/office/drawing/2014/main" id="{B15C26F3-A079-465D-9FA9-82FE2331E0F9}"/>
            </a:ext>
          </a:extLst>
        </xdr:cNvPr>
        <xdr:cNvGrpSpPr/>
      </xdr:nvGrpSpPr>
      <xdr:grpSpPr>
        <a:xfrm>
          <a:off x="1279071" y="58048071"/>
          <a:ext cx="6032344" cy="4532696"/>
          <a:chOff x="1043609" y="1844824"/>
          <a:chExt cx="6048672" cy="4434724"/>
        </a:xfrm>
      </xdr:grpSpPr>
      <xdr:pic>
        <xdr:nvPicPr>
          <xdr:cNvPr id="62" name="Picture 3" descr="E:\Macintosh HD\Users\Anders\Desktop\Screen Shot 2018-02-10 at 12.04.08.png">
            <a:extLst>
              <a:ext uri="{FF2B5EF4-FFF2-40B4-BE49-F238E27FC236}">
                <a16:creationId xmlns:a16="http://schemas.microsoft.com/office/drawing/2014/main" id="{80D007C2-585F-4132-8793-77396081E67C}"/>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63" name="Straight Arrow Connector 10">
            <a:extLst>
              <a:ext uri="{FF2B5EF4-FFF2-40B4-BE49-F238E27FC236}">
                <a16:creationId xmlns:a16="http://schemas.microsoft.com/office/drawing/2014/main" id="{D9C1B3B3-BBAE-4513-929D-50AA6BB04164}"/>
              </a:ext>
            </a:extLst>
          </xdr:cNvPr>
          <xdr:cNvCxnSpPr/>
        </xdr:nvCxnSpPr>
        <xdr:spPr>
          <a:xfrm flipH="1">
            <a:off x="5796136" y="4365104"/>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337</xdr:row>
      <xdr:rowOff>0</xdr:rowOff>
    </xdr:from>
    <xdr:to>
      <xdr:col>15</xdr:col>
      <xdr:colOff>195402</xdr:colOff>
      <xdr:row>363</xdr:row>
      <xdr:rowOff>47178</xdr:rowOff>
    </xdr:to>
    <xdr:grpSp>
      <xdr:nvGrpSpPr>
        <xdr:cNvPr id="64" name="Gruppe 63">
          <a:extLst>
            <a:ext uri="{FF2B5EF4-FFF2-40B4-BE49-F238E27FC236}">
              <a16:creationId xmlns:a16="http://schemas.microsoft.com/office/drawing/2014/main" id="{C12EAF0E-E3EB-47B3-973A-B4D6F9B438BA}"/>
            </a:ext>
          </a:extLst>
        </xdr:cNvPr>
        <xdr:cNvGrpSpPr/>
      </xdr:nvGrpSpPr>
      <xdr:grpSpPr>
        <a:xfrm>
          <a:off x="1279071" y="62859557"/>
          <a:ext cx="7935145" cy="4858664"/>
          <a:chOff x="1043609" y="1844824"/>
          <a:chExt cx="7967802" cy="4752528"/>
        </a:xfrm>
      </xdr:grpSpPr>
      <xdr:pic>
        <xdr:nvPicPr>
          <xdr:cNvPr id="65" name="Picture 3" descr="E:\Macintosh HD\Users\Anders\Desktop\Screen Shot 2018-02-10 at 12.04.08.png">
            <a:extLst>
              <a:ext uri="{FF2B5EF4-FFF2-40B4-BE49-F238E27FC236}">
                <a16:creationId xmlns:a16="http://schemas.microsoft.com/office/drawing/2014/main" id="{30DC39F2-BD31-459B-880D-6F70C6AF1E71}"/>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pic>
        <xdr:nvPicPr>
          <xdr:cNvPr id="66" name="Picture 3">
            <a:extLst>
              <a:ext uri="{FF2B5EF4-FFF2-40B4-BE49-F238E27FC236}">
                <a16:creationId xmlns:a16="http://schemas.microsoft.com/office/drawing/2014/main" id="{4C67F71A-42F5-4887-B1C8-03DDE4E90DD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bwMode="auto">
          <a:xfrm>
            <a:off x="4305614" y="3575203"/>
            <a:ext cx="4705797" cy="3022149"/>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67" name="Straight Arrow Connector 7">
            <a:extLst>
              <a:ext uri="{FF2B5EF4-FFF2-40B4-BE49-F238E27FC236}">
                <a16:creationId xmlns:a16="http://schemas.microsoft.com/office/drawing/2014/main" id="{BE0D8587-E3EE-4A0A-B5C1-A5AC1017A8B5}"/>
              </a:ext>
            </a:extLst>
          </xdr:cNvPr>
          <xdr:cNvCxnSpPr/>
        </xdr:nvCxnSpPr>
        <xdr:spPr>
          <a:xfrm flipH="1">
            <a:off x="6012160" y="5733256"/>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oneCellAnchor>
    <xdr:from>
      <xdr:col>4</xdr:col>
      <xdr:colOff>525780</xdr:colOff>
      <xdr:row>377</xdr:row>
      <xdr:rowOff>0</xdr:rowOff>
    </xdr:from>
    <xdr:ext cx="1604927" cy="344453"/>
    <mc:AlternateContent xmlns:mc="http://schemas.openxmlformats.org/markup-compatibility/2006" xmlns:a14="http://schemas.microsoft.com/office/drawing/2010/main">
      <mc:Choice Requires="a14">
        <xdr:sp macro="" textlink="">
          <xdr:nvSpPr>
            <xdr:cNvPr id="6" name="Tekstfelt 2">
              <a:extLst>
                <a:ext uri="{FF2B5EF4-FFF2-40B4-BE49-F238E27FC236}">
                  <a16:creationId xmlns:a16="http://schemas.microsoft.com/office/drawing/2014/main" id="{9D64A9C3-9309-40D5-9066-8786962CCB42}"/>
                </a:ext>
              </a:extLst>
            </xdr:cNvPr>
            <xdr:cNvSpPr txBox="1"/>
          </xdr:nvSpPr>
          <xdr:spPr>
            <a:xfrm>
              <a:off x="2362200" y="68945760"/>
              <a:ext cx="1604927"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𝐶𝐼</m:t>
                        </m:r>
                      </m:e>
                      <m:sub>
                        <m:r>
                          <a:rPr lang="da-DK" sz="1100" i="1">
                            <a:solidFill>
                              <a:schemeClr val="tx1"/>
                            </a:solidFill>
                            <a:effectLst/>
                            <a:latin typeface="Cambria Math" panose="02040503050406030204" pitchFamily="18" charset="0"/>
                            <a:ea typeface="+mn-ea"/>
                            <a:cs typeface="+mn-cs"/>
                          </a:rPr>
                          <m:t>.95</m:t>
                        </m:r>
                      </m:sub>
                    </m:sSub>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𝑧</m:t>
                        </m:r>
                      </m:e>
                      <m:sub>
                        <m:r>
                          <a:rPr lang="da-DK" sz="1100" i="1">
                            <a:solidFill>
                              <a:schemeClr val="tx1"/>
                            </a:solidFill>
                            <a:effectLst/>
                            <a:latin typeface="Cambria Math" panose="02040503050406030204" pitchFamily="18" charset="0"/>
                            <a:ea typeface="+mn-ea"/>
                            <a:cs typeface="+mn-cs"/>
                          </a:rPr>
                          <m:t>.025</m:t>
                        </m:r>
                      </m:sub>
                    </m:sSub>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𝑆𝐸𝑀</m:t>
                    </m:r>
                  </m:oMath>
                </m:oMathPara>
              </a14:m>
              <a:endParaRPr lang="da-DK">
                <a:effectLst/>
              </a:endParaRPr>
            </a:p>
            <a:p>
              <a:endParaRPr lang="da-DK" sz="1100"/>
            </a:p>
          </xdr:txBody>
        </xdr:sp>
      </mc:Choice>
      <mc:Fallback xmlns="">
        <xdr:sp macro="" textlink="">
          <xdr:nvSpPr>
            <xdr:cNvPr id="3" name="Tekstfelt 2">
              <a:extLst>
                <a:ext uri="{FF2B5EF4-FFF2-40B4-BE49-F238E27FC236}">
                  <a16:creationId xmlns:a16="http://schemas.microsoft.com/office/drawing/2014/main" id="{9D64A9C3-9309-40D5-9066-8786962CCB42}"/>
                </a:ext>
              </a:extLst>
            </xdr:cNvPr>
            <xdr:cNvSpPr txBox="1"/>
          </xdr:nvSpPr>
          <xdr:spPr>
            <a:xfrm>
              <a:off x="2362200" y="68945760"/>
              <a:ext cx="1604927"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〖𝐶𝐼〗_.95=</a:t>
              </a:r>
              <a:r>
                <a:rPr lang="da-DK" sz="1100" b="0" i="0">
                  <a:solidFill>
                    <a:schemeClr val="tx1"/>
                  </a:solidFill>
                  <a:effectLst/>
                  <a:latin typeface="+mn-lt"/>
                  <a:ea typeface="+mn-ea"/>
                  <a:cs typeface="+mn-cs"/>
                </a:rPr>
                <a:t>𝑋</a:t>
              </a:r>
              <a:r>
                <a:rPr lang="da-DK" sz="1100" i="0">
                  <a:solidFill>
                    <a:schemeClr val="tx1"/>
                  </a:solidFill>
                  <a:effectLst/>
                  <a:latin typeface="+mn-lt"/>
                  <a:ea typeface="+mn-ea"/>
                  <a:cs typeface="+mn-cs"/>
                </a:rPr>
                <a:t>±𝑧_.025∙</a:t>
              </a:r>
              <a:r>
                <a:rPr lang="da-DK" sz="1100" b="0" i="0">
                  <a:solidFill>
                    <a:schemeClr val="tx1"/>
                  </a:solidFill>
                  <a:effectLst/>
                  <a:latin typeface="+mn-lt"/>
                  <a:ea typeface="+mn-ea"/>
                  <a:cs typeface="+mn-cs"/>
                </a:rPr>
                <a:t>𝑆𝐸𝑀</a:t>
              </a:r>
              <a:endParaRPr lang="da-DK">
                <a:effectLst/>
              </a:endParaRPr>
            </a:p>
            <a:p>
              <a:endParaRPr lang="da-DK" sz="1100"/>
            </a:p>
          </xdr:txBody>
        </xdr:sp>
      </mc:Fallback>
    </mc:AlternateContent>
    <xdr:clientData/>
  </xdr:oneCellAnchor>
  <xdr:oneCellAnchor>
    <xdr:from>
      <xdr:col>4</xdr:col>
      <xdr:colOff>365760</xdr:colOff>
      <xdr:row>378</xdr:row>
      <xdr:rowOff>175260</xdr:rowOff>
    </xdr:from>
    <xdr:ext cx="2133597" cy="371384"/>
    <mc:AlternateContent xmlns:mc="http://schemas.openxmlformats.org/markup-compatibility/2006" xmlns:a14="http://schemas.microsoft.com/office/drawing/2010/main">
      <mc:Choice Requires="a14">
        <xdr:sp macro="" textlink="">
          <xdr:nvSpPr>
            <xdr:cNvPr id="10" name="Tekstfelt 3">
              <a:extLst>
                <a:ext uri="{FF2B5EF4-FFF2-40B4-BE49-F238E27FC236}">
                  <a16:creationId xmlns:a16="http://schemas.microsoft.com/office/drawing/2014/main" id="{C29B2812-DC57-4612-B30E-7C4706D056FF}"/>
                </a:ext>
              </a:extLst>
            </xdr:cNvPr>
            <xdr:cNvSpPr txBox="1"/>
          </xdr:nvSpPr>
          <xdr:spPr>
            <a:xfrm>
              <a:off x="2202180" y="69303900"/>
              <a:ext cx="2133597" cy="3713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𝑆𝐸𝑀</m:t>
                    </m:r>
                    <m:r>
                      <a:rPr lang="da-DK" sz="1100" i="1">
                        <a:solidFill>
                          <a:schemeClr val="tx1"/>
                        </a:solidFill>
                        <a:effectLst/>
                        <a:latin typeface="Cambria Math" panose="02040503050406030204" pitchFamily="18" charset="0"/>
                        <a:ea typeface="+mn-ea"/>
                        <a:cs typeface="+mn-cs"/>
                      </a:rPr>
                      <m:t> =</m:t>
                    </m:r>
                    <m:r>
                      <a:rPr lang="da-DK" sz="1100" i="1">
                        <a:solidFill>
                          <a:schemeClr val="tx1"/>
                        </a:solidFill>
                        <a:effectLst/>
                        <a:latin typeface="Cambria Math" panose="02040503050406030204" pitchFamily="18" charset="0"/>
                        <a:ea typeface="+mn-ea"/>
                        <a:cs typeface="+mn-cs"/>
                      </a:rPr>
                      <m:t>𝑆𝐷</m:t>
                    </m:r>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r>
                          <a:rPr lang="da-DK" sz="1100" b="0" i="1">
                            <a:solidFill>
                              <a:schemeClr val="tx1"/>
                            </a:solidFill>
                            <a:effectLst/>
                            <a:latin typeface="Cambria Math" panose="02040503050406030204" pitchFamily="18" charset="0"/>
                            <a:ea typeface="+mn-ea"/>
                            <a:cs typeface="+mn-cs"/>
                          </a:rPr>
                          <m:t>1−</m:t>
                        </m:r>
                        <m:r>
                          <a:rPr lang="da-DK" sz="1100" b="0" i="1">
                            <a:solidFill>
                              <a:schemeClr val="tx1"/>
                            </a:solidFill>
                            <a:effectLst/>
                            <a:latin typeface="Cambria Math" panose="02040503050406030204" pitchFamily="18" charset="0"/>
                            <a:ea typeface="+mn-ea"/>
                            <a:cs typeface="+mn-cs"/>
                          </a:rPr>
                          <m:t>𝑅𝑒𝑙𝑖𝑎𝑏𝑖𝑙𝑖𝑡𝑒𝑡</m:t>
                        </m:r>
                      </m:e>
                    </m:rad>
                  </m:oMath>
                </m:oMathPara>
              </a14:m>
              <a:endParaRPr lang="da-DK">
                <a:effectLst/>
              </a:endParaRPr>
            </a:p>
            <a:p>
              <a:endParaRPr lang="da-DK" sz="1100"/>
            </a:p>
          </xdr:txBody>
        </xdr:sp>
      </mc:Choice>
      <mc:Fallback xmlns="">
        <xdr:sp macro="" textlink="">
          <xdr:nvSpPr>
            <xdr:cNvPr id="4" name="Tekstfelt 3">
              <a:extLst>
                <a:ext uri="{FF2B5EF4-FFF2-40B4-BE49-F238E27FC236}">
                  <a16:creationId xmlns:a16="http://schemas.microsoft.com/office/drawing/2014/main" id="{C29B2812-DC57-4612-B30E-7C4706D056FF}"/>
                </a:ext>
              </a:extLst>
            </xdr:cNvPr>
            <xdr:cNvSpPr txBox="1"/>
          </xdr:nvSpPr>
          <xdr:spPr>
            <a:xfrm>
              <a:off x="2202180" y="69303900"/>
              <a:ext cx="2133597" cy="3713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𝑆𝐸𝑀 =𝑆𝐷</a:t>
              </a:r>
              <a:r>
                <a:rPr lang="da-DK" sz="1100" b="0" i="0">
                  <a:solidFill>
                    <a:schemeClr val="tx1"/>
                  </a:solidFill>
                  <a:effectLst/>
                  <a:latin typeface="+mn-lt"/>
                  <a:ea typeface="+mn-ea"/>
                  <a:cs typeface="+mn-cs"/>
                </a:rPr>
                <a:t>∙√(1−𝑅𝑒𝑙𝑖𝑎𝑏𝑖𝑙𝑖𝑡𝑒𝑡)</a:t>
              </a:r>
              <a:endParaRPr lang="da-DK">
                <a:effectLst/>
              </a:endParaRPr>
            </a:p>
            <a:p>
              <a:endParaRPr lang="da-DK" sz="1100"/>
            </a:p>
          </xdr:txBody>
        </xdr:sp>
      </mc:Fallback>
    </mc:AlternateContent>
    <xdr:clientData/>
  </xdr:oneCellAnchor>
</xdr:wsDr>
</file>

<file path=xl/drawings/drawing30.xml><?xml version="1.0" encoding="utf-8"?>
<xdr:wsDr xmlns:xdr="http://schemas.openxmlformats.org/drawingml/2006/spreadsheetDrawing" xmlns:a="http://schemas.openxmlformats.org/drawingml/2006/main">
  <xdr:twoCellAnchor editAs="oneCell">
    <xdr:from>
      <xdr:col>11</xdr:col>
      <xdr:colOff>57150</xdr:colOff>
      <xdr:row>48</xdr:row>
      <xdr:rowOff>6350</xdr:rowOff>
    </xdr:from>
    <xdr:to>
      <xdr:col>14</xdr:col>
      <xdr:colOff>514145</xdr:colOff>
      <xdr:row>63</xdr:row>
      <xdr:rowOff>31750</xdr:rowOff>
    </xdr:to>
    <xdr:pic>
      <xdr:nvPicPr>
        <xdr:cNvPr id="2" name="Billede 1">
          <a:extLst>
            <a:ext uri="{FF2B5EF4-FFF2-40B4-BE49-F238E27FC236}">
              <a16:creationId xmlns:a16="http://schemas.microsoft.com/office/drawing/2014/main" id="{76DA1799-92BD-417A-8A8F-6DC67A2219D9}"/>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6153150" y="6267450"/>
          <a:ext cx="2285795" cy="2787650"/>
        </a:xfrm>
        <a:prstGeom prst="rect">
          <a:avLst/>
        </a:prstGeom>
      </xdr:spPr>
    </xdr:pic>
    <xdr:clientData/>
  </xdr:twoCellAnchor>
  <xdr:twoCellAnchor editAs="oneCell">
    <xdr:from>
      <xdr:col>11</xdr:col>
      <xdr:colOff>0</xdr:colOff>
      <xdr:row>66</xdr:row>
      <xdr:rowOff>0</xdr:rowOff>
    </xdr:from>
    <xdr:to>
      <xdr:col>14</xdr:col>
      <xdr:colOff>463550</xdr:colOff>
      <xdr:row>81</xdr:row>
      <xdr:rowOff>42136</xdr:rowOff>
    </xdr:to>
    <xdr:pic>
      <xdr:nvPicPr>
        <xdr:cNvPr id="3" name="Billede 2">
          <a:extLst>
            <a:ext uri="{FF2B5EF4-FFF2-40B4-BE49-F238E27FC236}">
              <a16:creationId xmlns:a16="http://schemas.microsoft.com/office/drawing/2014/main" id="{92A5190E-D33D-4A47-B8CD-6697F01A73AD}"/>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6096000" y="9575800"/>
          <a:ext cx="2292350" cy="2804386"/>
        </a:xfrm>
        <a:prstGeom prst="rect">
          <a:avLst/>
        </a:prstGeom>
      </xdr:spPr>
    </xdr:pic>
    <xdr:clientData/>
  </xdr:twoCellAnchor>
  <xdr:twoCellAnchor editAs="oneCell">
    <xdr:from>
      <xdr:col>10</xdr:col>
      <xdr:colOff>596900</xdr:colOff>
      <xdr:row>85</xdr:row>
      <xdr:rowOff>95250</xdr:rowOff>
    </xdr:from>
    <xdr:to>
      <xdr:col>14</xdr:col>
      <xdr:colOff>450849</xdr:colOff>
      <xdr:row>100</xdr:row>
      <xdr:rowOff>84832</xdr:rowOff>
    </xdr:to>
    <xdr:pic>
      <xdr:nvPicPr>
        <xdr:cNvPr id="4" name="Billede 3">
          <a:extLst>
            <a:ext uri="{FF2B5EF4-FFF2-40B4-BE49-F238E27FC236}">
              <a16:creationId xmlns:a16="http://schemas.microsoft.com/office/drawing/2014/main" id="{DFE422BF-8A29-4CC9-9C1E-B5099CD858AE}"/>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6083300" y="15748000"/>
          <a:ext cx="2292349" cy="2802632"/>
        </a:xfrm>
        <a:prstGeom prst="rect">
          <a:avLst/>
        </a:prstGeom>
      </xdr:spPr>
    </xdr:pic>
    <xdr:clientData/>
  </xdr:twoCellAnchor>
  <xdr:twoCellAnchor editAs="oneCell">
    <xdr:from>
      <xdr:col>16</xdr:col>
      <xdr:colOff>196850</xdr:colOff>
      <xdr:row>92</xdr:row>
      <xdr:rowOff>31750</xdr:rowOff>
    </xdr:from>
    <xdr:to>
      <xdr:col>18</xdr:col>
      <xdr:colOff>317500</xdr:colOff>
      <xdr:row>100</xdr:row>
      <xdr:rowOff>44849</xdr:rowOff>
    </xdr:to>
    <xdr:pic>
      <xdr:nvPicPr>
        <xdr:cNvPr id="5" name="Billede 4">
          <a:extLst>
            <a:ext uri="{FF2B5EF4-FFF2-40B4-BE49-F238E27FC236}">
              <a16:creationId xmlns:a16="http://schemas.microsoft.com/office/drawing/2014/main" id="{884684F6-2E9B-4F1D-BAD3-761026D3D83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9340850" y="16973550"/>
          <a:ext cx="1339850" cy="1486299"/>
        </a:xfrm>
        <a:prstGeom prst="rect">
          <a:avLst/>
        </a:prstGeom>
      </xdr:spPr>
    </xdr:pic>
    <xdr:clientData/>
  </xdr:twoCellAnchor>
  <xdr:twoCellAnchor editAs="oneCell">
    <xdr:from>
      <xdr:col>11</xdr:col>
      <xdr:colOff>0</xdr:colOff>
      <xdr:row>106</xdr:row>
      <xdr:rowOff>0</xdr:rowOff>
    </xdr:from>
    <xdr:to>
      <xdr:col>14</xdr:col>
      <xdr:colOff>374650</xdr:colOff>
      <xdr:row>120</xdr:row>
      <xdr:rowOff>113311</xdr:rowOff>
    </xdr:to>
    <xdr:pic>
      <xdr:nvPicPr>
        <xdr:cNvPr id="6" name="Billede 5">
          <a:extLst>
            <a:ext uri="{FF2B5EF4-FFF2-40B4-BE49-F238E27FC236}">
              <a16:creationId xmlns:a16="http://schemas.microsoft.com/office/drawing/2014/main" id="{669FE8BA-BBA5-40C1-A94E-F6C167E7C42B}"/>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6096000" y="19519900"/>
          <a:ext cx="2203450" cy="2691411"/>
        </a:xfrm>
        <a:prstGeom prst="rect">
          <a:avLst/>
        </a:prstGeom>
      </xdr:spPr>
    </xdr:pic>
    <xdr:clientData/>
  </xdr:twoCellAnchor>
  <xdr:twoCellAnchor editAs="oneCell">
    <xdr:from>
      <xdr:col>16</xdr:col>
      <xdr:colOff>152401</xdr:colOff>
      <xdr:row>112</xdr:row>
      <xdr:rowOff>44450</xdr:rowOff>
    </xdr:from>
    <xdr:to>
      <xdr:col>18</xdr:col>
      <xdr:colOff>368301</xdr:colOff>
      <xdr:row>120</xdr:row>
      <xdr:rowOff>83575</xdr:rowOff>
    </xdr:to>
    <xdr:pic>
      <xdr:nvPicPr>
        <xdr:cNvPr id="8" name="Billede 7">
          <a:extLst>
            <a:ext uri="{FF2B5EF4-FFF2-40B4-BE49-F238E27FC236}">
              <a16:creationId xmlns:a16="http://schemas.microsoft.com/office/drawing/2014/main" id="{B083565C-BCAE-4BAB-981C-62ECEF084802}"/>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9296401" y="20669250"/>
          <a:ext cx="1435100" cy="1512325"/>
        </a:xfrm>
        <a:prstGeom prst="rect">
          <a:avLst/>
        </a:prstGeom>
      </xdr:spPr>
    </xdr:pic>
    <xdr:clientData/>
  </xdr:twoCellAnchor>
  <xdr:twoCellAnchor editAs="oneCell">
    <xdr:from>
      <xdr:col>11</xdr:col>
      <xdr:colOff>1</xdr:colOff>
      <xdr:row>124</xdr:row>
      <xdr:rowOff>0</xdr:rowOff>
    </xdr:from>
    <xdr:to>
      <xdr:col>14</xdr:col>
      <xdr:colOff>349250</xdr:colOff>
      <xdr:row>138</xdr:row>
      <xdr:rowOff>118355</xdr:rowOff>
    </xdr:to>
    <xdr:pic>
      <xdr:nvPicPr>
        <xdr:cNvPr id="9" name="Billede 8">
          <a:extLst>
            <a:ext uri="{FF2B5EF4-FFF2-40B4-BE49-F238E27FC236}">
              <a16:creationId xmlns:a16="http://schemas.microsoft.com/office/drawing/2014/main" id="{51A4A1FD-8E99-4D5C-9237-9E18AA50606A}"/>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6096001" y="22834600"/>
          <a:ext cx="2178049" cy="2696455"/>
        </a:xfrm>
        <a:prstGeom prst="rect">
          <a:avLst/>
        </a:prstGeom>
      </xdr:spPr>
    </xdr:pic>
    <xdr:clientData/>
  </xdr:twoCellAnchor>
  <xdr:twoCellAnchor editAs="oneCell">
    <xdr:from>
      <xdr:col>15</xdr:col>
      <xdr:colOff>304801</xdr:colOff>
      <xdr:row>131</xdr:row>
      <xdr:rowOff>12700</xdr:rowOff>
    </xdr:from>
    <xdr:to>
      <xdr:col>19</xdr:col>
      <xdr:colOff>285099</xdr:colOff>
      <xdr:row>138</xdr:row>
      <xdr:rowOff>133350</xdr:rowOff>
    </xdr:to>
    <xdr:pic>
      <xdr:nvPicPr>
        <xdr:cNvPr id="10" name="Billede 9">
          <a:extLst>
            <a:ext uri="{FF2B5EF4-FFF2-40B4-BE49-F238E27FC236}">
              <a16:creationId xmlns:a16="http://schemas.microsoft.com/office/drawing/2014/main" id="{20BCE96E-1675-4729-AA3D-5D164701EBDA}"/>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8839201" y="24136350"/>
          <a:ext cx="2418698" cy="1409700"/>
        </a:xfrm>
        <a:prstGeom prst="rect">
          <a:avLst/>
        </a:prstGeom>
      </xdr:spPr>
    </xdr:pic>
    <xdr:clientData/>
  </xdr:twoCellAnchor>
  <xdr:twoCellAnchor editAs="oneCell">
    <xdr:from>
      <xdr:col>15</xdr:col>
      <xdr:colOff>279401</xdr:colOff>
      <xdr:row>140</xdr:row>
      <xdr:rowOff>31751</xdr:rowOff>
    </xdr:from>
    <xdr:to>
      <xdr:col>19</xdr:col>
      <xdr:colOff>285750</xdr:colOff>
      <xdr:row>147</xdr:row>
      <xdr:rowOff>115105</xdr:rowOff>
    </xdr:to>
    <xdr:pic>
      <xdr:nvPicPr>
        <xdr:cNvPr id="11" name="Billede 10">
          <a:extLst>
            <a:ext uri="{FF2B5EF4-FFF2-40B4-BE49-F238E27FC236}">
              <a16:creationId xmlns:a16="http://schemas.microsoft.com/office/drawing/2014/main" id="{0F83B7AB-84BA-4F7A-A25F-79F9F1634DB7}"/>
            </a:ext>
          </a:extLst>
        </xdr:cNvPr>
        <xdr:cNvPicPr>
          <a:picLocks noChangeAspect="1"/>
        </xdr:cNvPicPr>
      </xdr:nvPicPr>
      <xdr:blipFill>
        <a:blip xmlns:r="http://schemas.openxmlformats.org/officeDocument/2006/relationships" r:embed="rId9" cstate="screen">
          <a:extLst>
            <a:ext uri="{28A0092B-C50C-407E-A947-70E740481C1C}">
              <a14:useLocalDpi xmlns:a14="http://schemas.microsoft.com/office/drawing/2010/main"/>
            </a:ext>
          </a:extLst>
        </a:blip>
        <a:stretch>
          <a:fillRect/>
        </a:stretch>
      </xdr:blipFill>
      <xdr:spPr>
        <a:xfrm>
          <a:off x="8813801" y="25812751"/>
          <a:ext cx="2444749" cy="1372404"/>
        </a:xfrm>
        <a:prstGeom prst="rect">
          <a:avLst/>
        </a:prstGeom>
      </xdr:spPr>
    </xdr:pic>
    <xdr:clientData/>
  </xdr:twoCellAnchor>
  <xdr:twoCellAnchor editAs="oneCell">
    <xdr:from>
      <xdr:col>11</xdr:col>
      <xdr:colOff>0</xdr:colOff>
      <xdr:row>151</xdr:row>
      <xdr:rowOff>0</xdr:rowOff>
    </xdr:from>
    <xdr:to>
      <xdr:col>16</xdr:col>
      <xdr:colOff>139700</xdr:colOff>
      <xdr:row>162</xdr:row>
      <xdr:rowOff>129683</xdr:rowOff>
    </xdr:to>
    <xdr:pic>
      <xdr:nvPicPr>
        <xdr:cNvPr id="12" name="Billede 11">
          <a:extLst>
            <a:ext uri="{FF2B5EF4-FFF2-40B4-BE49-F238E27FC236}">
              <a16:creationId xmlns:a16="http://schemas.microsoft.com/office/drawing/2014/main" id="{96AE906E-353B-485B-856F-E96402E3E5EF}"/>
            </a:ext>
          </a:extLst>
        </xdr:cNvPr>
        <xdr:cNvPicPr>
          <a:picLocks noChangeAspect="1"/>
        </xdr:cNvPicPr>
      </xdr:nvPicPr>
      <xdr:blipFill>
        <a:blip xmlns:r="http://schemas.openxmlformats.org/officeDocument/2006/relationships" r:embed="rId10"/>
        <a:stretch>
          <a:fillRect/>
        </a:stretch>
      </xdr:blipFill>
      <xdr:spPr>
        <a:xfrm>
          <a:off x="6096000" y="27825700"/>
          <a:ext cx="3187700" cy="2180733"/>
        </a:xfrm>
        <a:prstGeom prst="rect">
          <a:avLst/>
        </a:prstGeom>
      </xdr:spPr>
    </xdr:pic>
    <xdr:clientData/>
  </xdr:twoCellAnchor>
  <xdr:twoCellAnchor editAs="oneCell">
    <xdr:from>
      <xdr:col>11</xdr:col>
      <xdr:colOff>25401</xdr:colOff>
      <xdr:row>177</xdr:row>
      <xdr:rowOff>6351</xdr:rowOff>
    </xdr:from>
    <xdr:to>
      <xdr:col>14</xdr:col>
      <xdr:colOff>196851</xdr:colOff>
      <xdr:row>194</xdr:row>
      <xdr:rowOff>91699</xdr:rowOff>
    </xdr:to>
    <xdr:pic>
      <xdr:nvPicPr>
        <xdr:cNvPr id="13" name="Billede 12">
          <a:extLst>
            <a:ext uri="{FF2B5EF4-FFF2-40B4-BE49-F238E27FC236}">
              <a16:creationId xmlns:a16="http://schemas.microsoft.com/office/drawing/2014/main" id="{65A2CA29-95B8-4C85-8ED1-3341022598D4}"/>
            </a:ext>
          </a:extLst>
        </xdr:cNvPr>
        <xdr:cNvPicPr>
          <a:picLocks noChangeAspect="1"/>
        </xdr:cNvPicPr>
      </xdr:nvPicPr>
      <xdr:blipFill>
        <a:blip xmlns:r="http://schemas.openxmlformats.org/officeDocument/2006/relationships" r:embed="rId11" cstate="screen">
          <a:extLst>
            <a:ext uri="{28A0092B-C50C-407E-A947-70E740481C1C}">
              <a14:useLocalDpi xmlns:a14="http://schemas.microsoft.com/office/drawing/2010/main"/>
            </a:ext>
          </a:extLst>
        </a:blip>
        <a:stretch>
          <a:fillRect/>
        </a:stretch>
      </xdr:blipFill>
      <xdr:spPr>
        <a:xfrm>
          <a:off x="6121401" y="32645351"/>
          <a:ext cx="2000250" cy="3215898"/>
        </a:xfrm>
        <a:prstGeom prst="rect">
          <a:avLst/>
        </a:prstGeom>
      </xdr:spPr>
    </xdr:pic>
    <xdr:clientData/>
  </xdr:twoCellAnchor>
  <xdr:twoCellAnchor editAs="oneCell">
    <xdr:from>
      <xdr:col>11</xdr:col>
      <xdr:colOff>6351</xdr:colOff>
      <xdr:row>199</xdr:row>
      <xdr:rowOff>6350</xdr:rowOff>
    </xdr:from>
    <xdr:to>
      <xdr:col>14</xdr:col>
      <xdr:colOff>228601</xdr:colOff>
      <xdr:row>216</xdr:row>
      <xdr:rowOff>118656</xdr:rowOff>
    </xdr:to>
    <xdr:pic>
      <xdr:nvPicPr>
        <xdr:cNvPr id="14" name="Billede 13">
          <a:extLst>
            <a:ext uri="{FF2B5EF4-FFF2-40B4-BE49-F238E27FC236}">
              <a16:creationId xmlns:a16="http://schemas.microsoft.com/office/drawing/2014/main" id="{4C6A9216-EAD9-4B5F-AB5A-C77B96AF339C}"/>
            </a:ext>
          </a:extLst>
        </xdr:cNvPr>
        <xdr:cNvPicPr>
          <a:picLocks noChangeAspect="1"/>
        </xdr:cNvPicPr>
      </xdr:nvPicPr>
      <xdr:blipFill>
        <a:blip xmlns:r="http://schemas.openxmlformats.org/officeDocument/2006/relationships" r:embed="rId12" cstate="screen">
          <a:extLst>
            <a:ext uri="{28A0092B-C50C-407E-A947-70E740481C1C}">
              <a14:useLocalDpi xmlns:a14="http://schemas.microsoft.com/office/drawing/2010/main"/>
            </a:ext>
          </a:extLst>
        </a:blip>
        <a:stretch>
          <a:fillRect/>
        </a:stretch>
      </xdr:blipFill>
      <xdr:spPr>
        <a:xfrm>
          <a:off x="6102351" y="36696650"/>
          <a:ext cx="2051050" cy="3293656"/>
        </a:xfrm>
        <a:prstGeom prst="rect">
          <a:avLst/>
        </a:prstGeom>
      </xdr:spPr>
    </xdr:pic>
    <xdr:clientData/>
  </xdr:twoCellAnchor>
  <xdr:twoCellAnchor editAs="oneCell">
    <xdr:from>
      <xdr:col>9</xdr:col>
      <xdr:colOff>590550</xdr:colOff>
      <xdr:row>24</xdr:row>
      <xdr:rowOff>38100</xdr:rowOff>
    </xdr:from>
    <xdr:to>
      <xdr:col>17</xdr:col>
      <xdr:colOff>139700</xdr:colOff>
      <xdr:row>34</xdr:row>
      <xdr:rowOff>99025</xdr:rowOff>
    </xdr:to>
    <xdr:pic>
      <xdr:nvPicPr>
        <xdr:cNvPr id="7" name="Billede 6">
          <a:extLst>
            <a:ext uri="{FF2B5EF4-FFF2-40B4-BE49-F238E27FC236}">
              <a16:creationId xmlns:a16="http://schemas.microsoft.com/office/drawing/2014/main" id="{2C0CDB96-B764-4F87-8EA7-33911C83E361}"/>
            </a:ext>
          </a:extLst>
        </xdr:cNvPr>
        <xdr:cNvPicPr>
          <a:picLocks noChangeAspect="1"/>
        </xdr:cNvPicPr>
      </xdr:nvPicPr>
      <xdr:blipFill>
        <a:blip xmlns:r="http://schemas.openxmlformats.org/officeDocument/2006/relationships" r:embed="rId13"/>
        <a:stretch>
          <a:fillRect/>
        </a:stretch>
      </xdr:blipFill>
      <xdr:spPr>
        <a:xfrm>
          <a:off x="5467350" y="4489450"/>
          <a:ext cx="4425950" cy="1902425"/>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3</xdr:col>
      <xdr:colOff>0</xdr:colOff>
      <xdr:row>26</xdr:row>
      <xdr:rowOff>0</xdr:rowOff>
    </xdr:from>
    <xdr:to>
      <xdr:col>16</xdr:col>
      <xdr:colOff>189486</xdr:colOff>
      <xdr:row>53</xdr:row>
      <xdr:rowOff>180331</xdr:rowOff>
    </xdr:to>
    <xdr:pic>
      <xdr:nvPicPr>
        <xdr:cNvPr id="2" name="Billede 1">
          <a:extLst>
            <a:ext uri="{FF2B5EF4-FFF2-40B4-BE49-F238E27FC236}">
              <a16:creationId xmlns:a16="http://schemas.microsoft.com/office/drawing/2014/main" id="{A03B5EC0-0AB5-4469-8255-A1292253F122}"/>
            </a:ext>
          </a:extLst>
        </xdr:cNvPr>
        <xdr:cNvPicPr>
          <a:picLocks noChangeAspect="1"/>
        </xdr:cNvPicPr>
      </xdr:nvPicPr>
      <xdr:blipFill>
        <a:blip xmlns:r="http://schemas.openxmlformats.org/officeDocument/2006/relationships" r:embed="rId1"/>
        <a:stretch>
          <a:fillRect/>
        </a:stretch>
      </xdr:blipFill>
      <xdr:spPr>
        <a:xfrm>
          <a:off x="1219200" y="4787900"/>
          <a:ext cx="8114286" cy="5152381"/>
        </a:xfrm>
        <a:prstGeom prst="rect">
          <a:avLst/>
        </a:prstGeom>
      </xdr:spPr>
    </xdr:pic>
    <xdr:clientData/>
  </xdr:twoCellAnchor>
  <xdr:twoCellAnchor editAs="oneCell">
    <xdr:from>
      <xdr:col>3</xdr:col>
      <xdr:colOff>0</xdr:colOff>
      <xdr:row>55</xdr:row>
      <xdr:rowOff>0</xdr:rowOff>
    </xdr:from>
    <xdr:to>
      <xdr:col>16</xdr:col>
      <xdr:colOff>916</xdr:colOff>
      <xdr:row>76</xdr:row>
      <xdr:rowOff>787</xdr:rowOff>
    </xdr:to>
    <xdr:pic>
      <xdr:nvPicPr>
        <xdr:cNvPr id="3" name="Billede 2">
          <a:extLst>
            <a:ext uri="{FF2B5EF4-FFF2-40B4-BE49-F238E27FC236}">
              <a16:creationId xmlns:a16="http://schemas.microsoft.com/office/drawing/2014/main" id="{4D124451-B191-4E67-A66F-0ED30F2710BD}"/>
            </a:ext>
          </a:extLst>
        </xdr:cNvPr>
        <xdr:cNvPicPr>
          <a:picLocks noChangeAspect="1"/>
        </xdr:cNvPicPr>
      </xdr:nvPicPr>
      <xdr:blipFill>
        <a:blip xmlns:r="http://schemas.openxmlformats.org/officeDocument/2006/relationships" r:embed="rId2"/>
        <a:stretch>
          <a:fillRect/>
        </a:stretch>
      </xdr:blipFill>
      <xdr:spPr>
        <a:xfrm>
          <a:off x="1219200" y="10128250"/>
          <a:ext cx="7914286" cy="3866667"/>
        </a:xfrm>
        <a:prstGeom prst="rect">
          <a:avLst/>
        </a:prstGeom>
      </xdr:spPr>
    </xdr:pic>
    <xdr:clientData/>
  </xdr:twoCellAnchor>
  <xdr:twoCellAnchor editAs="oneCell">
    <xdr:from>
      <xdr:col>3</xdr:col>
      <xdr:colOff>0</xdr:colOff>
      <xdr:row>83</xdr:row>
      <xdr:rowOff>0</xdr:rowOff>
    </xdr:from>
    <xdr:to>
      <xdr:col>17</xdr:col>
      <xdr:colOff>75124</xdr:colOff>
      <xdr:row>108</xdr:row>
      <xdr:rowOff>53393</xdr:rowOff>
    </xdr:to>
    <xdr:pic>
      <xdr:nvPicPr>
        <xdr:cNvPr id="4" name="Billede 3">
          <a:extLst>
            <a:ext uri="{FF2B5EF4-FFF2-40B4-BE49-F238E27FC236}">
              <a16:creationId xmlns:a16="http://schemas.microsoft.com/office/drawing/2014/main" id="{F155D21E-34C6-4C0A-81F7-4B30D019CE5A}"/>
            </a:ext>
          </a:extLst>
        </xdr:cNvPr>
        <xdr:cNvPicPr>
          <a:picLocks noChangeAspect="1"/>
        </xdr:cNvPicPr>
      </xdr:nvPicPr>
      <xdr:blipFill>
        <a:blip xmlns:r="http://schemas.openxmlformats.org/officeDocument/2006/relationships" r:embed="rId3"/>
        <a:stretch>
          <a:fillRect/>
        </a:stretch>
      </xdr:blipFill>
      <xdr:spPr>
        <a:xfrm>
          <a:off x="1219200" y="15284450"/>
          <a:ext cx="8609524" cy="4657143"/>
        </a:xfrm>
        <a:prstGeom prst="rect">
          <a:avLst/>
        </a:prstGeom>
      </xdr:spPr>
    </xdr:pic>
    <xdr:clientData/>
  </xdr:twoCellAnchor>
  <xdr:twoCellAnchor editAs="oneCell">
    <xdr:from>
      <xdr:col>3</xdr:col>
      <xdr:colOff>0</xdr:colOff>
      <xdr:row>116</xdr:row>
      <xdr:rowOff>0</xdr:rowOff>
    </xdr:from>
    <xdr:to>
      <xdr:col>16</xdr:col>
      <xdr:colOff>522819</xdr:colOff>
      <xdr:row>143</xdr:row>
      <xdr:rowOff>170807</xdr:rowOff>
    </xdr:to>
    <xdr:pic>
      <xdr:nvPicPr>
        <xdr:cNvPr id="5" name="Billede 4">
          <a:extLst>
            <a:ext uri="{FF2B5EF4-FFF2-40B4-BE49-F238E27FC236}">
              <a16:creationId xmlns:a16="http://schemas.microsoft.com/office/drawing/2014/main" id="{9F19434B-B6E5-428B-9A14-F8F296BBD15C}"/>
            </a:ext>
          </a:extLst>
        </xdr:cNvPr>
        <xdr:cNvPicPr>
          <a:picLocks noChangeAspect="1"/>
        </xdr:cNvPicPr>
      </xdr:nvPicPr>
      <xdr:blipFill>
        <a:blip xmlns:r="http://schemas.openxmlformats.org/officeDocument/2006/relationships" r:embed="rId4"/>
        <a:stretch>
          <a:fillRect/>
        </a:stretch>
      </xdr:blipFill>
      <xdr:spPr>
        <a:xfrm>
          <a:off x="1219200" y="21361400"/>
          <a:ext cx="8447619" cy="5142857"/>
        </a:xfrm>
        <a:prstGeom prst="rect">
          <a:avLst/>
        </a:prstGeom>
      </xdr:spPr>
    </xdr:pic>
    <xdr:clientData/>
  </xdr:twoCellAnchor>
  <xdr:twoCellAnchor editAs="oneCell">
    <xdr:from>
      <xdr:col>3</xdr:col>
      <xdr:colOff>0</xdr:colOff>
      <xdr:row>144</xdr:row>
      <xdr:rowOff>0</xdr:rowOff>
    </xdr:from>
    <xdr:to>
      <xdr:col>8</xdr:col>
      <xdr:colOff>580571</xdr:colOff>
      <xdr:row>153</xdr:row>
      <xdr:rowOff>18840</xdr:rowOff>
    </xdr:to>
    <xdr:pic>
      <xdr:nvPicPr>
        <xdr:cNvPr id="6" name="Billede 5">
          <a:extLst>
            <a:ext uri="{FF2B5EF4-FFF2-40B4-BE49-F238E27FC236}">
              <a16:creationId xmlns:a16="http://schemas.microsoft.com/office/drawing/2014/main" id="{7193222E-F0BA-4544-A3D1-2C6DA780575C}"/>
            </a:ext>
          </a:extLst>
        </xdr:cNvPr>
        <xdr:cNvPicPr>
          <a:picLocks noChangeAspect="1"/>
        </xdr:cNvPicPr>
      </xdr:nvPicPr>
      <xdr:blipFill>
        <a:blip xmlns:r="http://schemas.openxmlformats.org/officeDocument/2006/relationships" r:embed="rId5"/>
        <a:stretch>
          <a:fillRect/>
        </a:stretch>
      </xdr:blipFill>
      <xdr:spPr>
        <a:xfrm>
          <a:off x="1219200" y="26517600"/>
          <a:ext cx="3628571" cy="1676190"/>
        </a:xfrm>
        <a:prstGeom prst="rect">
          <a:avLst/>
        </a:prstGeom>
      </xdr:spPr>
    </xdr:pic>
    <xdr:clientData/>
  </xdr:twoCellAnchor>
  <xdr:twoCellAnchor editAs="oneCell">
    <xdr:from>
      <xdr:col>3</xdr:col>
      <xdr:colOff>0</xdr:colOff>
      <xdr:row>160</xdr:row>
      <xdr:rowOff>0</xdr:rowOff>
    </xdr:from>
    <xdr:to>
      <xdr:col>16</xdr:col>
      <xdr:colOff>522819</xdr:colOff>
      <xdr:row>187</xdr:row>
      <xdr:rowOff>66045</xdr:rowOff>
    </xdr:to>
    <xdr:pic>
      <xdr:nvPicPr>
        <xdr:cNvPr id="7" name="Billede 6">
          <a:extLst>
            <a:ext uri="{FF2B5EF4-FFF2-40B4-BE49-F238E27FC236}">
              <a16:creationId xmlns:a16="http://schemas.microsoft.com/office/drawing/2014/main" id="{DDBD38AC-5304-4C0F-BBA5-C68DF3485C14}"/>
            </a:ext>
          </a:extLst>
        </xdr:cNvPr>
        <xdr:cNvPicPr>
          <a:picLocks noChangeAspect="1"/>
        </xdr:cNvPicPr>
      </xdr:nvPicPr>
      <xdr:blipFill>
        <a:blip xmlns:r="http://schemas.openxmlformats.org/officeDocument/2006/relationships" r:embed="rId6"/>
        <a:stretch>
          <a:fillRect/>
        </a:stretch>
      </xdr:blipFill>
      <xdr:spPr>
        <a:xfrm>
          <a:off x="1219200" y="29464000"/>
          <a:ext cx="8447619" cy="5038095"/>
        </a:xfrm>
        <a:prstGeom prst="rect">
          <a:avLst/>
        </a:prstGeom>
      </xdr:spPr>
    </xdr:pic>
    <xdr:clientData/>
  </xdr:twoCellAnchor>
  <xdr:twoCellAnchor editAs="oneCell">
    <xdr:from>
      <xdr:col>3</xdr:col>
      <xdr:colOff>0</xdr:colOff>
      <xdr:row>194</xdr:row>
      <xdr:rowOff>0</xdr:rowOff>
    </xdr:from>
    <xdr:to>
      <xdr:col>14</xdr:col>
      <xdr:colOff>418209</xdr:colOff>
      <xdr:row>222</xdr:row>
      <xdr:rowOff>81895</xdr:rowOff>
    </xdr:to>
    <xdr:pic>
      <xdr:nvPicPr>
        <xdr:cNvPr id="8" name="Billede 7">
          <a:extLst>
            <a:ext uri="{FF2B5EF4-FFF2-40B4-BE49-F238E27FC236}">
              <a16:creationId xmlns:a16="http://schemas.microsoft.com/office/drawing/2014/main" id="{FA0DB618-A5AF-4B89-AF2C-7A7036D46B15}"/>
            </a:ext>
          </a:extLst>
        </xdr:cNvPr>
        <xdr:cNvPicPr>
          <a:picLocks noChangeAspect="1"/>
        </xdr:cNvPicPr>
      </xdr:nvPicPr>
      <xdr:blipFill>
        <a:blip xmlns:r="http://schemas.openxmlformats.org/officeDocument/2006/relationships" r:embed="rId7"/>
        <a:stretch>
          <a:fillRect/>
        </a:stretch>
      </xdr:blipFill>
      <xdr:spPr>
        <a:xfrm>
          <a:off x="1219200" y="35725100"/>
          <a:ext cx="7123809" cy="5238095"/>
        </a:xfrm>
        <a:prstGeom prst="rect">
          <a:avLst/>
        </a:prstGeom>
      </xdr:spPr>
    </xdr:pic>
    <xdr:clientData/>
  </xdr:twoCellAnchor>
  <xdr:twoCellAnchor editAs="oneCell">
    <xdr:from>
      <xdr:col>3</xdr:col>
      <xdr:colOff>0</xdr:colOff>
      <xdr:row>230</xdr:row>
      <xdr:rowOff>0</xdr:rowOff>
    </xdr:from>
    <xdr:to>
      <xdr:col>17</xdr:col>
      <xdr:colOff>65600</xdr:colOff>
      <xdr:row>258</xdr:row>
      <xdr:rowOff>81895</xdr:rowOff>
    </xdr:to>
    <xdr:pic>
      <xdr:nvPicPr>
        <xdr:cNvPr id="9" name="Billede 8">
          <a:extLst>
            <a:ext uri="{FF2B5EF4-FFF2-40B4-BE49-F238E27FC236}">
              <a16:creationId xmlns:a16="http://schemas.microsoft.com/office/drawing/2014/main" id="{7930AF1D-851F-497B-B03E-1C86C284BE6F}"/>
            </a:ext>
          </a:extLst>
        </xdr:cNvPr>
        <xdr:cNvPicPr>
          <a:picLocks noChangeAspect="1"/>
        </xdr:cNvPicPr>
      </xdr:nvPicPr>
      <xdr:blipFill>
        <a:blip xmlns:r="http://schemas.openxmlformats.org/officeDocument/2006/relationships" r:embed="rId8"/>
        <a:stretch>
          <a:fillRect/>
        </a:stretch>
      </xdr:blipFill>
      <xdr:spPr>
        <a:xfrm>
          <a:off x="1219200" y="42354500"/>
          <a:ext cx="8600000" cy="5238095"/>
        </a:xfrm>
        <a:prstGeom prst="rect">
          <a:avLst/>
        </a:prstGeom>
      </xdr:spPr>
    </xdr:pic>
    <xdr:clientData/>
  </xdr:twoCellAnchor>
  <xdr:twoCellAnchor editAs="oneCell">
    <xdr:from>
      <xdr:col>3</xdr:col>
      <xdr:colOff>0</xdr:colOff>
      <xdr:row>259</xdr:row>
      <xdr:rowOff>0</xdr:rowOff>
    </xdr:from>
    <xdr:to>
      <xdr:col>14</xdr:col>
      <xdr:colOff>56305</xdr:colOff>
      <xdr:row>283</xdr:row>
      <xdr:rowOff>37543</xdr:rowOff>
    </xdr:to>
    <xdr:pic>
      <xdr:nvPicPr>
        <xdr:cNvPr id="10" name="Billede 9">
          <a:extLst>
            <a:ext uri="{FF2B5EF4-FFF2-40B4-BE49-F238E27FC236}">
              <a16:creationId xmlns:a16="http://schemas.microsoft.com/office/drawing/2014/main" id="{21B9F2B5-F16E-4892-A141-9D4EDDD26E56}"/>
            </a:ext>
          </a:extLst>
        </xdr:cNvPr>
        <xdr:cNvPicPr>
          <a:picLocks noChangeAspect="1"/>
        </xdr:cNvPicPr>
      </xdr:nvPicPr>
      <xdr:blipFill>
        <a:blip xmlns:r="http://schemas.openxmlformats.org/officeDocument/2006/relationships" r:embed="rId9"/>
        <a:stretch>
          <a:fillRect/>
        </a:stretch>
      </xdr:blipFill>
      <xdr:spPr>
        <a:xfrm>
          <a:off x="1219200" y="47694850"/>
          <a:ext cx="6761905" cy="4457143"/>
        </a:xfrm>
        <a:prstGeom prst="rect">
          <a:avLst/>
        </a:prstGeom>
      </xdr:spPr>
    </xdr:pic>
    <xdr:clientData/>
  </xdr:twoCellAnchor>
  <xdr:twoCellAnchor editAs="oneCell">
    <xdr:from>
      <xdr:col>3</xdr:col>
      <xdr:colOff>0</xdr:colOff>
      <xdr:row>291</xdr:row>
      <xdr:rowOff>0</xdr:rowOff>
    </xdr:from>
    <xdr:to>
      <xdr:col>17</xdr:col>
      <xdr:colOff>75124</xdr:colOff>
      <xdr:row>314</xdr:row>
      <xdr:rowOff>155026</xdr:rowOff>
    </xdr:to>
    <xdr:pic>
      <xdr:nvPicPr>
        <xdr:cNvPr id="11" name="Billede 10">
          <a:extLst>
            <a:ext uri="{FF2B5EF4-FFF2-40B4-BE49-F238E27FC236}">
              <a16:creationId xmlns:a16="http://schemas.microsoft.com/office/drawing/2014/main" id="{8F620D8D-DC62-485E-9620-343108997B7D}"/>
            </a:ext>
          </a:extLst>
        </xdr:cNvPr>
        <xdr:cNvPicPr>
          <a:picLocks noChangeAspect="1"/>
        </xdr:cNvPicPr>
      </xdr:nvPicPr>
      <xdr:blipFill>
        <a:blip xmlns:r="http://schemas.openxmlformats.org/officeDocument/2006/relationships" r:embed="rId10"/>
        <a:stretch>
          <a:fillRect/>
        </a:stretch>
      </xdr:blipFill>
      <xdr:spPr>
        <a:xfrm>
          <a:off x="1219200" y="53587650"/>
          <a:ext cx="8609524" cy="4390476"/>
        </a:xfrm>
        <a:prstGeom prst="rect">
          <a:avLst/>
        </a:prstGeom>
      </xdr:spPr>
    </xdr:pic>
    <xdr:clientData/>
  </xdr:twoCellAnchor>
  <xdr:twoCellAnchor editAs="oneCell">
    <xdr:from>
      <xdr:col>3</xdr:col>
      <xdr:colOff>0</xdr:colOff>
      <xdr:row>315</xdr:row>
      <xdr:rowOff>0</xdr:rowOff>
    </xdr:from>
    <xdr:to>
      <xdr:col>13</xdr:col>
      <xdr:colOff>161143</xdr:colOff>
      <xdr:row>341</xdr:row>
      <xdr:rowOff>78767</xdr:rowOff>
    </xdr:to>
    <xdr:pic>
      <xdr:nvPicPr>
        <xdr:cNvPr id="12" name="Billede 11">
          <a:extLst>
            <a:ext uri="{FF2B5EF4-FFF2-40B4-BE49-F238E27FC236}">
              <a16:creationId xmlns:a16="http://schemas.microsoft.com/office/drawing/2014/main" id="{1BB89239-3B41-4D1F-BD54-BBEF17C26B2B}"/>
            </a:ext>
          </a:extLst>
        </xdr:cNvPr>
        <xdr:cNvPicPr>
          <a:picLocks noChangeAspect="1"/>
        </xdr:cNvPicPr>
      </xdr:nvPicPr>
      <xdr:blipFill>
        <a:blip xmlns:r="http://schemas.openxmlformats.org/officeDocument/2006/relationships" r:embed="rId11"/>
        <a:stretch>
          <a:fillRect/>
        </a:stretch>
      </xdr:blipFill>
      <xdr:spPr>
        <a:xfrm>
          <a:off x="1219200" y="58007250"/>
          <a:ext cx="6257143" cy="4866667"/>
        </a:xfrm>
        <a:prstGeom prst="rect">
          <a:avLst/>
        </a:prstGeom>
      </xdr:spPr>
    </xdr:pic>
    <xdr:clientData/>
  </xdr:twoCellAnchor>
  <xdr:twoCellAnchor editAs="oneCell">
    <xdr:from>
      <xdr:col>3</xdr:col>
      <xdr:colOff>0</xdr:colOff>
      <xdr:row>342</xdr:row>
      <xdr:rowOff>0</xdr:rowOff>
    </xdr:from>
    <xdr:to>
      <xdr:col>14</xdr:col>
      <xdr:colOff>170590</xdr:colOff>
      <xdr:row>369</xdr:row>
      <xdr:rowOff>180331</xdr:rowOff>
    </xdr:to>
    <xdr:pic>
      <xdr:nvPicPr>
        <xdr:cNvPr id="13" name="Billede 12">
          <a:extLst>
            <a:ext uri="{FF2B5EF4-FFF2-40B4-BE49-F238E27FC236}">
              <a16:creationId xmlns:a16="http://schemas.microsoft.com/office/drawing/2014/main" id="{32C5348E-B326-472F-89BA-ADA154699464}"/>
            </a:ext>
          </a:extLst>
        </xdr:cNvPr>
        <xdr:cNvPicPr>
          <a:picLocks noChangeAspect="1"/>
        </xdr:cNvPicPr>
      </xdr:nvPicPr>
      <xdr:blipFill>
        <a:blip xmlns:r="http://schemas.openxmlformats.org/officeDocument/2006/relationships" r:embed="rId12"/>
        <a:stretch>
          <a:fillRect/>
        </a:stretch>
      </xdr:blipFill>
      <xdr:spPr>
        <a:xfrm>
          <a:off x="1219200" y="62979300"/>
          <a:ext cx="6876190" cy="5152381"/>
        </a:xfrm>
        <a:prstGeom prst="rect">
          <a:avLst/>
        </a:prstGeom>
      </xdr:spPr>
    </xdr:pic>
    <xdr:clientData/>
  </xdr:twoCellAnchor>
  <xdr:twoCellAnchor editAs="oneCell">
    <xdr:from>
      <xdr:col>3</xdr:col>
      <xdr:colOff>0</xdr:colOff>
      <xdr:row>370</xdr:row>
      <xdr:rowOff>0</xdr:rowOff>
    </xdr:from>
    <xdr:to>
      <xdr:col>17</xdr:col>
      <xdr:colOff>56076</xdr:colOff>
      <xdr:row>401</xdr:row>
      <xdr:rowOff>43731</xdr:rowOff>
    </xdr:to>
    <xdr:pic>
      <xdr:nvPicPr>
        <xdr:cNvPr id="14" name="Billede 13">
          <a:extLst>
            <a:ext uri="{FF2B5EF4-FFF2-40B4-BE49-F238E27FC236}">
              <a16:creationId xmlns:a16="http://schemas.microsoft.com/office/drawing/2014/main" id="{CF6B3382-C350-4ABD-A5DE-24BEEA92AA7F}"/>
            </a:ext>
          </a:extLst>
        </xdr:cNvPr>
        <xdr:cNvPicPr>
          <a:picLocks noChangeAspect="1"/>
        </xdr:cNvPicPr>
      </xdr:nvPicPr>
      <xdr:blipFill>
        <a:blip xmlns:r="http://schemas.openxmlformats.org/officeDocument/2006/relationships" r:embed="rId13"/>
        <a:stretch>
          <a:fillRect/>
        </a:stretch>
      </xdr:blipFill>
      <xdr:spPr>
        <a:xfrm>
          <a:off x="1219200" y="68135500"/>
          <a:ext cx="8590476" cy="5752381"/>
        </a:xfrm>
        <a:prstGeom prst="rect">
          <a:avLst/>
        </a:prstGeom>
      </xdr:spPr>
    </xdr:pic>
    <xdr:clientData/>
  </xdr:twoCellAnchor>
  <xdr:twoCellAnchor editAs="oneCell">
    <xdr:from>
      <xdr:col>3</xdr:col>
      <xdr:colOff>0</xdr:colOff>
      <xdr:row>402</xdr:row>
      <xdr:rowOff>0</xdr:rowOff>
    </xdr:from>
    <xdr:to>
      <xdr:col>15</xdr:col>
      <xdr:colOff>389562</xdr:colOff>
      <xdr:row>423</xdr:row>
      <xdr:rowOff>37612</xdr:rowOff>
    </xdr:to>
    <xdr:pic>
      <xdr:nvPicPr>
        <xdr:cNvPr id="15" name="Billede 14">
          <a:extLst>
            <a:ext uri="{FF2B5EF4-FFF2-40B4-BE49-F238E27FC236}">
              <a16:creationId xmlns:a16="http://schemas.microsoft.com/office/drawing/2014/main" id="{7FCBAE06-461F-4F76-BBCA-2C4A2EEDF4D2}"/>
            </a:ext>
          </a:extLst>
        </xdr:cNvPr>
        <xdr:cNvPicPr>
          <a:picLocks noChangeAspect="1"/>
        </xdr:cNvPicPr>
      </xdr:nvPicPr>
      <xdr:blipFill>
        <a:blip xmlns:r="http://schemas.openxmlformats.org/officeDocument/2006/relationships" r:embed="rId14"/>
        <a:stretch>
          <a:fillRect/>
        </a:stretch>
      </xdr:blipFill>
      <xdr:spPr>
        <a:xfrm>
          <a:off x="1219200" y="74028300"/>
          <a:ext cx="7704762" cy="3904762"/>
        </a:xfrm>
        <a:prstGeom prst="rect">
          <a:avLst/>
        </a:prstGeom>
      </xdr:spPr>
    </xdr:pic>
    <xdr:clientData/>
  </xdr:twoCellAnchor>
  <xdr:twoCellAnchor editAs="oneCell">
    <xdr:from>
      <xdr:col>3</xdr:col>
      <xdr:colOff>0</xdr:colOff>
      <xdr:row>431</xdr:row>
      <xdr:rowOff>0</xdr:rowOff>
    </xdr:from>
    <xdr:to>
      <xdr:col>17</xdr:col>
      <xdr:colOff>37028</xdr:colOff>
      <xdr:row>459</xdr:row>
      <xdr:rowOff>148562</xdr:rowOff>
    </xdr:to>
    <xdr:pic>
      <xdr:nvPicPr>
        <xdr:cNvPr id="16" name="Billede 15">
          <a:extLst>
            <a:ext uri="{FF2B5EF4-FFF2-40B4-BE49-F238E27FC236}">
              <a16:creationId xmlns:a16="http://schemas.microsoft.com/office/drawing/2014/main" id="{B9CFD9C4-EA62-4D61-910C-81DA88B9D385}"/>
            </a:ext>
          </a:extLst>
        </xdr:cNvPr>
        <xdr:cNvPicPr>
          <a:picLocks noChangeAspect="1"/>
        </xdr:cNvPicPr>
      </xdr:nvPicPr>
      <xdr:blipFill>
        <a:blip xmlns:r="http://schemas.openxmlformats.org/officeDocument/2006/relationships" r:embed="rId15"/>
        <a:stretch>
          <a:fillRect/>
        </a:stretch>
      </xdr:blipFill>
      <xdr:spPr>
        <a:xfrm>
          <a:off x="1219200" y="79368650"/>
          <a:ext cx="8571428" cy="5304762"/>
        </a:xfrm>
        <a:prstGeom prst="rect">
          <a:avLst/>
        </a:prstGeom>
      </xdr:spPr>
    </xdr:pic>
    <xdr:clientData/>
  </xdr:twoCellAnchor>
  <xdr:twoCellAnchor editAs="oneCell">
    <xdr:from>
      <xdr:col>3</xdr:col>
      <xdr:colOff>0</xdr:colOff>
      <xdr:row>460</xdr:row>
      <xdr:rowOff>0</xdr:rowOff>
    </xdr:from>
    <xdr:to>
      <xdr:col>16</xdr:col>
      <xdr:colOff>579962</xdr:colOff>
      <xdr:row>486</xdr:row>
      <xdr:rowOff>21624</xdr:rowOff>
    </xdr:to>
    <xdr:pic>
      <xdr:nvPicPr>
        <xdr:cNvPr id="17" name="Billede 16">
          <a:extLst>
            <a:ext uri="{FF2B5EF4-FFF2-40B4-BE49-F238E27FC236}">
              <a16:creationId xmlns:a16="http://schemas.microsoft.com/office/drawing/2014/main" id="{8F91D42D-1E18-4EE0-A7FC-5F2677159800}"/>
            </a:ext>
          </a:extLst>
        </xdr:cNvPr>
        <xdr:cNvPicPr>
          <a:picLocks noChangeAspect="1"/>
        </xdr:cNvPicPr>
      </xdr:nvPicPr>
      <xdr:blipFill>
        <a:blip xmlns:r="http://schemas.openxmlformats.org/officeDocument/2006/relationships" r:embed="rId16"/>
        <a:stretch>
          <a:fillRect/>
        </a:stretch>
      </xdr:blipFill>
      <xdr:spPr>
        <a:xfrm>
          <a:off x="1219200" y="84709000"/>
          <a:ext cx="8504762" cy="4809524"/>
        </a:xfrm>
        <a:prstGeom prst="rect">
          <a:avLst/>
        </a:prstGeom>
      </xdr:spPr>
    </xdr:pic>
    <xdr:clientData/>
  </xdr:twoCellAnchor>
  <xdr:twoCellAnchor editAs="oneCell">
    <xdr:from>
      <xdr:col>3</xdr:col>
      <xdr:colOff>0</xdr:colOff>
      <xdr:row>494</xdr:row>
      <xdr:rowOff>0</xdr:rowOff>
    </xdr:from>
    <xdr:to>
      <xdr:col>16</xdr:col>
      <xdr:colOff>513295</xdr:colOff>
      <xdr:row>517</xdr:row>
      <xdr:rowOff>21693</xdr:rowOff>
    </xdr:to>
    <xdr:pic>
      <xdr:nvPicPr>
        <xdr:cNvPr id="18" name="Billede 17">
          <a:extLst>
            <a:ext uri="{FF2B5EF4-FFF2-40B4-BE49-F238E27FC236}">
              <a16:creationId xmlns:a16="http://schemas.microsoft.com/office/drawing/2014/main" id="{8CCCB80C-1B3A-4E56-87DB-5991C2A5FDCD}"/>
            </a:ext>
          </a:extLst>
        </xdr:cNvPr>
        <xdr:cNvPicPr>
          <a:picLocks noChangeAspect="1"/>
        </xdr:cNvPicPr>
      </xdr:nvPicPr>
      <xdr:blipFill>
        <a:blip xmlns:r="http://schemas.openxmlformats.org/officeDocument/2006/relationships" r:embed="rId17"/>
        <a:stretch>
          <a:fillRect/>
        </a:stretch>
      </xdr:blipFill>
      <xdr:spPr>
        <a:xfrm>
          <a:off x="1219200" y="90970100"/>
          <a:ext cx="8438095" cy="4257143"/>
        </a:xfrm>
        <a:prstGeom prst="rect">
          <a:avLst/>
        </a:prstGeom>
      </xdr:spPr>
    </xdr:pic>
    <xdr:clientData/>
  </xdr:twoCellAnchor>
  <xdr:twoCellAnchor editAs="oneCell">
    <xdr:from>
      <xdr:col>3</xdr:col>
      <xdr:colOff>0</xdr:colOff>
      <xdr:row>525</xdr:row>
      <xdr:rowOff>0</xdr:rowOff>
    </xdr:from>
    <xdr:to>
      <xdr:col>17</xdr:col>
      <xdr:colOff>37028</xdr:colOff>
      <xdr:row>550</xdr:row>
      <xdr:rowOff>177202</xdr:rowOff>
    </xdr:to>
    <xdr:pic>
      <xdr:nvPicPr>
        <xdr:cNvPr id="19" name="Billede 18">
          <a:extLst>
            <a:ext uri="{FF2B5EF4-FFF2-40B4-BE49-F238E27FC236}">
              <a16:creationId xmlns:a16="http://schemas.microsoft.com/office/drawing/2014/main" id="{D724B1BE-459C-4DC9-91D2-A3F3D691C0B3}"/>
            </a:ext>
          </a:extLst>
        </xdr:cNvPr>
        <xdr:cNvPicPr>
          <a:picLocks noChangeAspect="1"/>
        </xdr:cNvPicPr>
      </xdr:nvPicPr>
      <xdr:blipFill>
        <a:blip xmlns:r="http://schemas.openxmlformats.org/officeDocument/2006/relationships" r:embed="rId18"/>
        <a:stretch>
          <a:fillRect/>
        </a:stretch>
      </xdr:blipFill>
      <xdr:spPr>
        <a:xfrm>
          <a:off x="1219200" y="96678750"/>
          <a:ext cx="8571428" cy="4780952"/>
        </a:xfrm>
        <a:prstGeom prst="rect">
          <a:avLst/>
        </a:prstGeom>
      </xdr:spPr>
    </xdr:pic>
    <xdr:clientData/>
  </xdr:twoCellAnchor>
  <xdr:twoCellAnchor editAs="oneCell">
    <xdr:from>
      <xdr:col>3</xdr:col>
      <xdr:colOff>0</xdr:colOff>
      <xdr:row>558</xdr:row>
      <xdr:rowOff>0</xdr:rowOff>
    </xdr:from>
    <xdr:to>
      <xdr:col>15</xdr:col>
      <xdr:colOff>227657</xdr:colOff>
      <xdr:row>586</xdr:row>
      <xdr:rowOff>59669</xdr:rowOff>
    </xdr:to>
    <xdr:pic>
      <xdr:nvPicPr>
        <xdr:cNvPr id="20" name="Billede 19">
          <a:extLst>
            <a:ext uri="{FF2B5EF4-FFF2-40B4-BE49-F238E27FC236}">
              <a16:creationId xmlns:a16="http://schemas.microsoft.com/office/drawing/2014/main" id="{86F9ADA7-F59A-4656-AC1C-108FBE39CB04}"/>
            </a:ext>
          </a:extLst>
        </xdr:cNvPr>
        <xdr:cNvPicPr>
          <a:picLocks noChangeAspect="1"/>
        </xdr:cNvPicPr>
      </xdr:nvPicPr>
      <xdr:blipFill>
        <a:blip xmlns:r="http://schemas.openxmlformats.org/officeDocument/2006/relationships" r:embed="rId19"/>
        <a:stretch>
          <a:fillRect/>
        </a:stretch>
      </xdr:blipFill>
      <xdr:spPr>
        <a:xfrm>
          <a:off x="1219200" y="102755700"/>
          <a:ext cx="7542857" cy="5247619"/>
        </a:xfrm>
        <a:prstGeom prst="rect">
          <a:avLst/>
        </a:prstGeom>
      </xdr:spPr>
    </xdr:pic>
    <xdr:clientData/>
  </xdr:twoCellAnchor>
  <xdr:twoCellAnchor editAs="oneCell">
    <xdr:from>
      <xdr:col>3</xdr:col>
      <xdr:colOff>0</xdr:colOff>
      <xdr:row>587</xdr:row>
      <xdr:rowOff>0</xdr:rowOff>
    </xdr:from>
    <xdr:to>
      <xdr:col>17</xdr:col>
      <xdr:colOff>8457</xdr:colOff>
      <xdr:row>614</xdr:row>
      <xdr:rowOff>37474</xdr:rowOff>
    </xdr:to>
    <xdr:pic>
      <xdr:nvPicPr>
        <xdr:cNvPr id="21" name="Billede 20">
          <a:extLst>
            <a:ext uri="{FF2B5EF4-FFF2-40B4-BE49-F238E27FC236}">
              <a16:creationId xmlns:a16="http://schemas.microsoft.com/office/drawing/2014/main" id="{4D4F7762-E949-4DB2-9DFB-2C5F7F10E90E}"/>
            </a:ext>
          </a:extLst>
        </xdr:cNvPr>
        <xdr:cNvPicPr>
          <a:picLocks noChangeAspect="1"/>
        </xdr:cNvPicPr>
      </xdr:nvPicPr>
      <xdr:blipFill>
        <a:blip xmlns:r="http://schemas.openxmlformats.org/officeDocument/2006/relationships" r:embed="rId20"/>
        <a:stretch>
          <a:fillRect/>
        </a:stretch>
      </xdr:blipFill>
      <xdr:spPr>
        <a:xfrm>
          <a:off x="1219200" y="108096050"/>
          <a:ext cx="8542857" cy="5009524"/>
        </a:xfrm>
        <a:prstGeom prst="rect">
          <a:avLst/>
        </a:prstGeom>
      </xdr:spPr>
    </xdr:pic>
    <xdr:clientData/>
  </xdr:twoCellAnchor>
  <xdr:twoCellAnchor editAs="oneCell">
    <xdr:from>
      <xdr:col>3</xdr:col>
      <xdr:colOff>0</xdr:colOff>
      <xdr:row>622</xdr:row>
      <xdr:rowOff>0</xdr:rowOff>
    </xdr:from>
    <xdr:to>
      <xdr:col>16</xdr:col>
      <xdr:colOff>579962</xdr:colOff>
      <xdr:row>644</xdr:row>
      <xdr:rowOff>91557</xdr:rowOff>
    </xdr:to>
    <xdr:pic>
      <xdr:nvPicPr>
        <xdr:cNvPr id="22" name="Billede 21">
          <a:extLst>
            <a:ext uri="{FF2B5EF4-FFF2-40B4-BE49-F238E27FC236}">
              <a16:creationId xmlns:a16="http://schemas.microsoft.com/office/drawing/2014/main" id="{07885676-B3D0-45B3-AFF4-EB2A0C3D798D}"/>
            </a:ext>
          </a:extLst>
        </xdr:cNvPr>
        <xdr:cNvPicPr>
          <a:picLocks noChangeAspect="1"/>
        </xdr:cNvPicPr>
      </xdr:nvPicPr>
      <xdr:blipFill>
        <a:blip xmlns:r="http://schemas.openxmlformats.org/officeDocument/2006/relationships" r:embed="rId21"/>
        <a:stretch>
          <a:fillRect/>
        </a:stretch>
      </xdr:blipFill>
      <xdr:spPr>
        <a:xfrm>
          <a:off x="1219200" y="114541300"/>
          <a:ext cx="8504762" cy="4142857"/>
        </a:xfrm>
        <a:prstGeom prst="rect">
          <a:avLst/>
        </a:prstGeom>
      </xdr:spPr>
    </xdr:pic>
    <xdr:clientData/>
  </xdr:twoCellAnchor>
  <xdr:twoCellAnchor editAs="oneCell">
    <xdr:from>
      <xdr:col>3</xdr:col>
      <xdr:colOff>0</xdr:colOff>
      <xdr:row>654</xdr:row>
      <xdr:rowOff>0</xdr:rowOff>
    </xdr:from>
    <xdr:to>
      <xdr:col>19</xdr:col>
      <xdr:colOff>46400</xdr:colOff>
      <xdr:row>683</xdr:row>
      <xdr:rowOff>135840</xdr:rowOff>
    </xdr:to>
    <xdr:pic>
      <xdr:nvPicPr>
        <xdr:cNvPr id="23" name="Billede 22">
          <a:extLst>
            <a:ext uri="{FF2B5EF4-FFF2-40B4-BE49-F238E27FC236}">
              <a16:creationId xmlns:a16="http://schemas.microsoft.com/office/drawing/2014/main" id="{923B4DCD-C411-4981-B97F-FB8A90CEF37E}"/>
            </a:ext>
          </a:extLst>
        </xdr:cNvPr>
        <xdr:cNvPicPr>
          <a:picLocks noChangeAspect="1"/>
        </xdr:cNvPicPr>
      </xdr:nvPicPr>
      <xdr:blipFill>
        <a:blip xmlns:r="http://schemas.openxmlformats.org/officeDocument/2006/relationships" r:embed="rId22"/>
        <a:stretch>
          <a:fillRect/>
        </a:stretch>
      </xdr:blipFill>
      <xdr:spPr>
        <a:xfrm>
          <a:off x="1219200" y="120434100"/>
          <a:ext cx="9800000" cy="5476190"/>
        </a:xfrm>
        <a:prstGeom prst="rect">
          <a:avLst/>
        </a:prstGeom>
      </xdr:spPr>
    </xdr:pic>
    <xdr:clientData/>
  </xdr:twoCellAnchor>
  <xdr:twoCellAnchor editAs="oneCell">
    <xdr:from>
      <xdr:col>3</xdr:col>
      <xdr:colOff>0</xdr:colOff>
      <xdr:row>684</xdr:row>
      <xdr:rowOff>0</xdr:rowOff>
    </xdr:from>
    <xdr:to>
      <xdr:col>16</xdr:col>
      <xdr:colOff>399009</xdr:colOff>
      <xdr:row>705</xdr:row>
      <xdr:rowOff>94755</xdr:rowOff>
    </xdr:to>
    <xdr:pic>
      <xdr:nvPicPr>
        <xdr:cNvPr id="24" name="Billede 23">
          <a:extLst>
            <a:ext uri="{FF2B5EF4-FFF2-40B4-BE49-F238E27FC236}">
              <a16:creationId xmlns:a16="http://schemas.microsoft.com/office/drawing/2014/main" id="{28AF0B28-F159-4553-96FC-A4C3A3957741}"/>
            </a:ext>
          </a:extLst>
        </xdr:cNvPr>
        <xdr:cNvPicPr>
          <a:picLocks noChangeAspect="1"/>
        </xdr:cNvPicPr>
      </xdr:nvPicPr>
      <xdr:blipFill>
        <a:blip xmlns:r="http://schemas.openxmlformats.org/officeDocument/2006/relationships" r:embed="rId23"/>
        <a:stretch>
          <a:fillRect/>
        </a:stretch>
      </xdr:blipFill>
      <xdr:spPr>
        <a:xfrm>
          <a:off x="1219200" y="125958600"/>
          <a:ext cx="8323809" cy="3961905"/>
        </a:xfrm>
        <a:prstGeom prst="rect">
          <a:avLst/>
        </a:prstGeom>
      </xdr:spPr>
    </xdr:pic>
    <xdr:clientData/>
  </xdr:twoCellAnchor>
  <xdr:twoCellAnchor editAs="oneCell">
    <xdr:from>
      <xdr:col>3</xdr:col>
      <xdr:colOff>1</xdr:colOff>
      <xdr:row>706</xdr:row>
      <xdr:rowOff>0</xdr:rowOff>
    </xdr:from>
    <xdr:to>
      <xdr:col>13</xdr:col>
      <xdr:colOff>215901</xdr:colOff>
      <xdr:row>718</xdr:row>
      <xdr:rowOff>129719</xdr:rowOff>
    </xdr:to>
    <xdr:pic>
      <xdr:nvPicPr>
        <xdr:cNvPr id="25" name="Billede 24">
          <a:extLst>
            <a:ext uri="{FF2B5EF4-FFF2-40B4-BE49-F238E27FC236}">
              <a16:creationId xmlns:a16="http://schemas.microsoft.com/office/drawing/2014/main" id="{BC2BDFF1-991A-400A-9225-720A6CCAA016}"/>
            </a:ext>
          </a:extLst>
        </xdr:cNvPr>
        <xdr:cNvPicPr>
          <a:picLocks noChangeAspect="1"/>
        </xdr:cNvPicPr>
      </xdr:nvPicPr>
      <xdr:blipFill>
        <a:blip xmlns:r="http://schemas.openxmlformats.org/officeDocument/2006/relationships" r:embed="rId24"/>
        <a:stretch>
          <a:fillRect/>
        </a:stretch>
      </xdr:blipFill>
      <xdr:spPr>
        <a:xfrm>
          <a:off x="1219201" y="130009900"/>
          <a:ext cx="6311900" cy="2339519"/>
        </a:xfrm>
        <a:prstGeom prst="rect">
          <a:avLst/>
        </a:prstGeom>
      </xdr:spPr>
    </xdr:pic>
    <xdr:clientData/>
  </xdr:twoCellAnchor>
  <xdr:twoCellAnchor editAs="oneCell">
    <xdr:from>
      <xdr:col>3</xdr:col>
      <xdr:colOff>0</xdr:colOff>
      <xdr:row>726</xdr:row>
      <xdr:rowOff>0</xdr:rowOff>
    </xdr:from>
    <xdr:to>
      <xdr:col>17</xdr:col>
      <xdr:colOff>189409</xdr:colOff>
      <xdr:row>757</xdr:row>
      <xdr:rowOff>75474</xdr:rowOff>
    </xdr:to>
    <xdr:pic>
      <xdr:nvPicPr>
        <xdr:cNvPr id="26" name="Billede 25">
          <a:extLst>
            <a:ext uri="{FF2B5EF4-FFF2-40B4-BE49-F238E27FC236}">
              <a16:creationId xmlns:a16="http://schemas.microsoft.com/office/drawing/2014/main" id="{5CFE0C17-4871-4B8C-8BAD-B2FB3B1D0DAF}"/>
            </a:ext>
          </a:extLst>
        </xdr:cNvPr>
        <xdr:cNvPicPr>
          <a:picLocks noChangeAspect="1"/>
        </xdr:cNvPicPr>
      </xdr:nvPicPr>
      <xdr:blipFill>
        <a:blip xmlns:r="http://schemas.openxmlformats.org/officeDocument/2006/relationships" r:embed="rId25"/>
        <a:stretch>
          <a:fillRect/>
        </a:stretch>
      </xdr:blipFill>
      <xdr:spPr>
        <a:xfrm>
          <a:off x="1219200" y="133692900"/>
          <a:ext cx="8723809" cy="5809524"/>
        </a:xfrm>
        <a:prstGeom prst="rect">
          <a:avLst/>
        </a:prstGeom>
      </xdr:spPr>
    </xdr:pic>
    <xdr:clientData/>
  </xdr:twoCellAnchor>
  <xdr:twoCellAnchor editAs="oneCell">
    <xdr:from>
      <xdr:col>3</xdr:col>
      <xdr:colOff>0</xdr:colOff>
      <xdr:row>758</xdr:row>
      <xdr:rowOff>0</xdr:rowOff>
    </xdr:from>
    <xdr:to>
      <xdr:col>16</xdr:col>
      <xdr:colOff>160914</xdr:colOff>
      <xdr:row>780</xdr:row>
      <xdr:rowOff>110605</xdr:rowOff>
    </xdr:to>
    <xdr:pic>
      <xdr:nvPicPr>
        <xdr:cNvPr id="27" name="Billede 26">
          <a:extLst>
            <a:ext uri="{FF2B5EF4-FFF2-40B4-BE49-F238E27FC236}">
              <a16:creationId xmlns:a16="http://schemas.microsoft.com/office/drawing/2014/main" id="{80CCF0F3-9EF6-4719-A1C8-B35E73CF7B80}"/>
            </a:ext>
          </a:extLst>
        </xdr:cNvPr>
        <xdr:cNvPicPr>
          <a:picLocks noChangeAspect="1"/>
        </xdr:cNvPicPr>
      </xdr:nvPicPr>
      <xdr:blipFill>
        <a:blip xmlns:r="http://schemas.openxmlformats.org/officeDocument/2006/relationships" r:embed="rId26"/>
        <a:stretch>
          <a:fillRect/>
        </a:stretch>
      </xdr:blipFill>
      <xdr:spPr>
        <a:xfrm>
          <a:off x="1219200" y="139585700"/>
          <a:ext cx="8085714" cy="4161905"/>
        </a:xfrm>
        <a:prstGeom prst="rect">
          <a:avLst/>
        </a:prstGeom>
      </xdr:spPr>
    </xdr:pic>
    <xdr:clientData/>
  </xdr:twoCellAnchor>
  <xdr:twoCellAnchor editAs="oneCell">
    <xdr:from>
      <xdr:col>3</xdr:col>
      <xdr:colOff>0</xdr:colOff>
      <xdr:row>788</xdr:row>
      <xdr:rowOff>0</xdr:rowOff>
    </xdr:from>
    <xdr:to>
      <xdr:col>17</xdr:col>
      <xdr:colOff>103695</xdr:colOff>
      <xdr:row>816</xdr:row>
      <xdr:rowOff>94590</xdr:rowOff>
    </xdr:to>
    <xdr:pic>
      <xdr:nvPicPr>
        <xdr:cNvPr id="28" name="Billede 27">
          <a:extLst>
            <a:ext uri="{FF2B5EF4-FFF2-40B4-BE49-F238E27FC236}">
              <a16:creationId xmlns:a16="http://schemas.microsoft.com/office/drawing/2014/main" id="{BB945A8A-DAC5-4FB2-B8A5-7D6208409C52}"/>
            </a:ext>
          </a:extLst>
        </xdr:cNvPr>
        <xdr:cNvPicPr>
          <a:picLocks noChangeAspect="1"/>
        </xdr:cNvPicPr>
      </xdr:nvPicPr>
      <xdr:blipFill>
        <a:blip xmlns:r="http://schemas.openxmlformats.org/officeDocument/2006/relationships" r:embed="rId27"/>
        <a:stretch>
          <a:fillRect/>
        </a:stretch>
      </xdr:blipFill>
      <xdr:spPr>
        <a:xfrm>
          <a:off x="1219200" y="145110200"/>
          <a:ext cx="8638095" cy="5276190"/>
        </a:xfrm>
        <a:prstGeom prst="rect">
          <a:avLst/>
        </a:prstGeom>
      </xdr:spPr>
    </xdr:pic>
    <xdr:clientData/>
  </xdr:twoCellAnchor>
  <xdr:twoCellAnchor editAs="oneCell">
    <xdr:from>
      <xdr:col>3</xdr:col>
      <xdr:colOff>0</xdr:colOff>
      <xdr:row>824</xdr:row>
      <xdr:rowOff>0</xdr:rowOff>
    </xdr:from>
    <xdr:to>
      <xdr:col>16</xdr:col>
      <xdr:colOff>579961</xdr:colOff>
      <xdr:row>854</xdr:row>
      <xdr:rowOff>113595</xdr:rowOff>
    </xdr:to>
    <xdr:pic>
      <xdr:nvPicPr>
        <xdr:cNvPr id="29" name="Billede 28">
          <a:extLst>
            <a:ext uri="{FF2B5EF4-FFF2-40B4-BE49-F238E27FC236}">
              <a16:creationId xmlns:a16="http://schemas.microsoft.com/office/drawing/2014/main" id="{4256425E-9C61-436A-80DB-A4D9F1AD4ED4}"/>
            </a:ext>
          </a:extLst>
        </xdr:cNvPr>
        <xdr:cNvPicPr>
          <a:picLocks noChangeAspect="1"/>
        </xdr:cNvPicPr>
      </xdr:nvPicPr>
      <xdr:blipFill>
        <a:blip xmlns:r="http://schemas.openxmlformats.org/officeDocument/2006/relationships" r:embed="rId28"/>
        <a:stretch>
          <a:fillRect/>
        </a:stretch>
      </xdr:blipFill>
      <xdr:spPr>
        <a:xfrm>
          <a:off x="1219200" y="151739600"/>
          <a:ext cx="8514286" cy="5638095"/>
        </a:xfrm>
        <a:prstGeom prst="rect">
          <a:avLst/>
        </a:prstGeom>
      </xdr:spPr>
    </xdr:pic>
    <xdr:clientData/>
  </xdr:twoCellAnchor>
  <xdr:twoCellAnchor editAs="oneCell">
    <xdr:from>
      <xdr:col>3</xdr:col>
      <xdr:colOff>0</xdr:colOff>
      <xdr:row>855</xdr:row>
      <xdr:rowOff>0</xdr:rowOff>
    </xdr:from>
    <xdr:to>
      <xdr:col>15</xdr:col>
      <xdr:colOff>360990</xdr:colOff>
      <xdr:row>876</xdr:row>
      <xdr:rowOff>132850</xdr:rowOff>
    </xdr:to>
    <xdr:pic>
      <xdr:nvPicPr>
        <xdr:cNvPr id="30" name="Billede 29">
          <a:extLst>
            <a:ext uri="{FF2B5EF4-FFF2-40B4-BE49-F238E27FC236}">
              <a16:creationId xmlns:a16="http://schemas.microsoft.com/office/drawing/2014/main" id="{B7AA846D-1BC0-44FD-B861-594B425105E7}"/>
            </a:ext>
          </a:extLst>
        </xdr:cNvPr>
        <xdr:cNvPicPr>
          <a:picLocks noChangeAspect="1"/>
        </xdr:cNvPicPr>
      </xdr:nvPicPr>
      <xdr:blipFill>
        <a:blip xmlns:r="http://schemas.openxmlformats.org/officeDocument/2006/relationships" r:embed="rId29"/>
        <a:stretch>
          <a:fillRect/>
        </a:stretch>
      </xdr:blipFill>
      <xdr:spPr>
        <a:xfrm>
          <a:off x="1219200" y="157448250"/>
          <a:ext cx="7676190" cy="4000000"/>
        </a:xfrm>
        <a:prstGeom prst="rect">
          <a:avLst/>
        </a:prstGeom>
      </xdr:spPr>
    </xdr:pic>
    <xdr:clientData/>
  </xdr:twoCellAnchor>
  <xdr:twoCellAnchor editAs="oneCell">
    <xdr:from>
      <xdr:col>3</xdr:col>
      <xdr:colOff>0</xdr:colOff>
      <xdr:row>884</xdr:row>
      <xdr:rowOff>0</xdr:rowOff>
    </xdr:from>
    <xdr:to>
      <xdr:col>17</xdr:col>
      <xdr:colOff>65600</xdr:colOff>
      <xdr:row>912</xdr:row>
      <xdr:rowOff>81895</xdr:rowOff>
    </xdr:to>
    <xdr:pic>
      <xdr:nvPicPr>
        <xdr:cNvPr id="31" name="Billede 30">
          <a:extLst>
            <a:ext uri="{FF2B5EF4-FFF2-40B4-BE49-F238E27FC236}">
              <a16:creationId xmlns:a16="http://schemas.microsoft.com/office/drawing/2014/main" id="{73509574-F0A8-4C18-8FE2-7C82C30C9F76}"/>
            </a:ext>
          </a:extLst>
        </xdr:cNvPr>
        <xdr:cNvPicPr>
          <a:picLocks noChangeAspect="1"/>
        </xdr:cNvPicPr>
      </xdr:nvPicPr>
      <xdr:blipFill>
        <a:blip xmlns:r="http://schemas.openxmlformats.org/officeDocument/2006/relationships" r:embed="rId30"/>
        <a:stretch>
          <a:fillRect/>
        </a:stretch>
      </xdr:blipFill>
      <xdr:spPr>
        <a:xfrm>
          <a:off x="1219200" y="162788600"/>
          <a:ext cx="8600000" cy="5238095"/>
        </a:xfrm>
        <a:prstGeom prst="rect">
          <a:avLst/>
        </a:prstGeom>
      </xdr:spPr>
    </xdr:pic>
    <xdr:clientData/>
  </xdr:twoCellAnchor>
  <xdr:twoCellAnchor editAs="oneCell">
    <xdr:from>
      <xdr:col>3</xdr:col>
      <xdr:colOff>0</xdr:colOff>
      <xdr:row>913</xdr:row>
      <xdr:rowOff>0</xdr:rowOff>
    </xdr:from>
    <xdr:to>
      <xdr:col>15</xdr:col>
      <xdr:colOff>427657</xdr:colOff>
      <xdr:row>935</xdr:row>
      <xdr:rowOff>72509</xdr:rowOff>
    </xdr:to>
    <xdr:pic>
      <xdr:nvPicPr>
        <xdr:cNvPr id="32" name="Billede 31">
          <a:extLst>
            <a:ext uri="{FF2B5EF4-FFF2-40B4-BE49-F238E27FC236}">
              <a16:creationId xmlns:a16="http://schemas.microsoft.com/office/drawing/2014/main" id="{FC039D20-D02C-41B5-8DAF-3C9DA6B9686B}"/>
            </a:ext>
          </a:extLst>
        </xdr:cNvPr>
        <xdr:cNvPicPr>
          <a:picLocks noChangeAspect="1"/>
        </xdr:cNvPicPr>
      </xdr:nvPicPr>
      <xdr:blipFill>
        <a:blip xmlns:r="http://schemas.openxmlformats.org/officeDocument/2006/relationships" r:embed="rId31"/>
        <a:stretch>
          <a:fillRect/>
        </a:stretch>
      </xdr:blipFill>
      <xdr:spPr>
        <a:xfrm>
          <a:off x="1219200" y="168128950"/>
          <a:ext cx="7742857" cy="4123809"/>
        </a:xfrm>
        <a:prstGeom prst="rect">
          <a:avLst/>
        </a:prstGeom>
      </xdr:spPr>
    </xdr:pic>
    <xdr:clientData/>
  </xdr:twoCellAnchor>
  <xdr:twoCellAnchor editAs="oneCell">
    <xdr:from>
      <xdr:col>3</xdr:col>
      <xdr:colOff>0</xdr:colOff>
      <xdr:row>943</xdr:row>
      <xdr:rowOff>0</xdr:rowOff>
    </xdr:from>
    <xdr:to>
      <xdr:col>17</xdr:col>
      <xdr:colOff>17981</xdr:colOff>
      <xdr:row>971</xdr:row>
      <xdr:rowOff>72371</xdr:rowOff>
    </xdr:to>
    <xdr:pic>
      <xdr:nvPicPr>
        <xdr:cNvPr id="33" name="Billede 32">
          <a:extLst>
            <a:ext uri="{FF2B5EF4-FFF2-40B4-BE49-F238E27FC236}">
              <a16:creationId xmlns:a16="http://schemas.microsoft.com/office/drawing/2014/main" id="{685C5426-0341-43AB-8437-26E549C4909B}"/>
            </a:ext>
          </a:extLst>
        </xdr:cNvPr>
        <xdr:cNvPicPr>
          <a:picLocks noChangeAspect="1"/>
        </xdr:cNvPicPr>
      </xdr:nvPicPr>
      <xdr:blipFill>
        <a:blip xmlns:r="http://schemas.openxmlformats.org/officeDocument/2006/relationships" r:embed="rId32"/>
        <a:stretch>
          <a:fillRect/>
        </a:stretch>
      </xdr:blipFill>
      <xdr:spPr>
        <a:xfrm>
          <a:off x="1219200" y="173653450"/>
          <a:ext cx="8552381" cy="5228571"/>
        </a:xfrm>
        <a:prstGeom prst="rect">
          <a:avLst/>
        </a:prstGeom>
      </xdr:spPr>
    </xdr:pic>
    <xdr:clientData/>
  </xdr:twoCellAnchor>
  <xdr:twoCellAnchor editAs="oneCell">
    <xdr:from>
      <xdr:col>3</xdr:col>
      <xdr:colOff>0</xdr:colOff>
      <xdr:row>972</xdr:row>
      <xdr:rowOff>0</xdr:rowOff>
    </xdr:from>
    <xdr:to>
      <xdr:col>14</xdr:col>
      <xdr:colOff>475352</xdr:colOff>
      <xdr:row>993</xdr:row>
      <xdr:rowOff>132850</xdr:rowOff>
    </xdr:to>
    <xdr:pic>
      <xdr:nvPicPr>
        <xdr:cNvPr id="34" name="Billede 33">
          <a:extLst>
            <a:ext uri="{FF2B5EF4-FFF2-40B4-BE49-F238E27FC236}">
              <a16:creationId xmlns:a16="http://schemas.microsoft.com/office/drawing/2014/main" id="{4BD38F84-9485-4CED-AFC7-5474C92F4CD4}"/>
            </a:ext>
          </a:extLst>
        </xdr:cNvPr>
        <xdr:cNvPicPr>
          <a:picLocks noChangeAspect="1"/>
        </xdr:cNvPicPr>
      </xdr:nvPicPr>
      <xdr:blipFill>
        <a:blip xmlns:r="http://schemas.openxmlformats.org/officeDocument/2006/relationships" r:embed="rId33"/>
        <a:stretch>
          <a:fillRect/>
        </a:stretch>
      </xdr:blipFill>
      <xdr:spPr>
        <a:xfrm>
          <a:off x="1219200" y="178993800"/>
          <a:ext cx="7180952" cy="4000000"/>
        </a:xfrm>
        <a:prstGeom prst="rect">
          <a:avLst/>
        </a:prstGeom>
      </xdr:spPr>
    </xdr:pic>
    <xdr:clientData/>
  </xdr:twoCellAnchor>
  <xdr:oneCellAnchor>
    <xdr:from>
      <xdr:col>19</xdr:col>
      <xdr:colOff>301625</xdr:colOff>
      <xdr:row>558</xdr:row>
      <xdr:rowOff>22225</xdr:rowOff>
    </xdr:from>
    <xdr:ext cx="528029" cy="177997"/>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3B877F2B-C192-4510-BF44-495B09589948}"/>
                </a:ext>
              </a:extLst>
            </xdr:cNvPr>
            <xdr:cNvSpPr txBox="1"/>
          </xdr:nvSpPr>
          <xdr:spPr>
            <a:xfrm>
              <a:off x="9051925" y="747712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35" name="Tekstfelt 34">
              <a:extLst>
                <a:ext uri="{FF2B5EF4-FFF2-40B4-BE49-F238E27FC236}">
                  <a16:creationId xmlns:a16="http://schemas.microsoft.com/office/drawing/2014/main" id="{3B877F2B-C192-4510-BF44-495B09589948}"/>
                </a:ext>
              </a:extLst>
            </xdr:cNvPr>
            <xdr:cNvSpPr txBox="1"/>
          </xdr:nvSpPr>
          <xdr:spPr>
            <a:xfrm>
              <a:off x="9051925" y="747712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𝜎_1^2=𝜎_2^2</a:t>
              </a:r>
              <a:endParaRPr lang="da-DK" sz="1100"/>
            </a:p>
          </xdr:txBody>
        </xdr:sp>
      </mc:Fallback>
    </mc:AlternateContent>
    <xdr:clientData/>
  </xdr:oneCellAnchor>
  <xdr:oneCellAnchor>
    <xdr:from>
      <xdr:col>19</xdr:col>
      <xdr:colOff>371475</xdr:colOff>
      <xdr:row>564</xdr:row>
      <xdr:rowOff>3175</xdr:rowOff>
    </xdr:from>
    <xdr:ext cx="522900" cy="184474"/>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BA526CE4-942D-46D1-ABBA-D054E62C3316}"/>
                </a:ext>
              </a:extLst>
            </xdr:cNvPr>
            <xdr:cNvSpPr txBox="1"/>
          </xdr:nvSpPr>
          <xdr:spPr>
            <a:xfrm>
              <a:off x="9121775" y="857567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Cambria Math" panose="02040503050406030204" pitchFamily="18" charset="0"/>
                        <a:cs typeface="+mn-cs"/>
                      </a:rPr>
                      <m:t>≠</m:t>
                    </m:r>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2</m:t>
                        </m:r>
                      </m:sub>
                      <m:sup>
                        <m:r>
                          <a:rPr lang="da-DK" sz="1100" b="0" i="1">
                            <a:solidFill>
                              <a:schemeClr val="tx1"/>
                            </a:solidFill>
                            <a:effectLst/>
                            <a:latin typeface="Cambria Math" panose="02040503050406030204" pitchFamily="18" charset="0"/>
                            <a:ea typeface="+mn-ea"/>
                            <a:cs typeface="+mn-cs"/>
                          </a:rPr>
                          <m:t>2</m:t>
                        </m:r>
                      </m:sup>
                    </m:sSubSup>
                  </m:oMath>
                </m:oMathPara>
              </a14:m>
              <a:endParaRPr lang="da-DK">
                <a:effectLst/>
              </a:endParaRPr>
            </a:p>
          </xdr:txBody>
        </xdr:sp>
      </mc:Choice>
      <mc:Fallback xmlns="">
        <xdr:sp macro="" textlink="">
          <xdr:nvSpPr>
            <xdr:cNvPr id="36" name="Tekstfelt 35">
              <a:extLst>
                <a:ext uri="{FF2B5EF4-FFF2-40B4-BE49-F238E27FC236}">
                  <a16:creationId xmlns:a16="http://schemas.microsoft.com/office/drawing/2014/main" id="{BA526CE4-942D-46D1-ABBA-D054E62C3316}"/>
                </a:ext>
              </a:extLst>
            </xdr:cNvPr>
            <xdr:cNvSpPr txBox="1"/>
          </xdr:nvSpPr>
          <xdr:spPr>
            <a:xfrm>
              <a:off x="9121775" y="857567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𝜎_1^2</a:t>
              </a:r>
              <a:r>
                <a:rPr lang="da-DK" sz="1100" b="0" i="0">
                  <a:solidFill>
                    <a:schemeClr val="tx1"/>
                  </a:solidFill>
                  <a:effectLst/>
                  <a:latin typeface="Cambria Math" panose="02040503050406030204" pitchFamily="18" charset="0"/>
                  <a:ea typeface="Cambria Math" panose="02040503050406030204" pitchFamily="18" charset="0"/>
                  <a:cs typeface="+mn-cs"/>
                </a:rPr>
                <a:t>≠</a:t>
              </a:r>
              <a:r>
                <a:rPr lang="da-DK" sz="1100" b="0" i="0">
                  <a:solidFill>
                    <a:schemeClr val="tx1"/>
                  </a:solidFill>
                  <a:effectLst/>
                  <a:latin typeface="+mn-lt"/>
                  <a:ea typeface="+mn-ea"/>
                  <a:cs typeface="+mn-cs"/>
                </a:rPr>
                <a:t>𝜎_2^2</a:t>
              </a:r>
              <a:endParaRPr lang="da-DK">
                <a:effectLst/>
              </a:endParaRPr>
            </a:p>
          </xdr:txBody>
        </xdr:sp>
      </mc:Fallback>
    </mc:AlternateContent>
    <xdr:clientData/>
  </xdr:oneCellAnchor>
  <xdr:oneCellAnchor>
    <xdr:from>
      <xdr:col>17</xdr:col>
      <xdr:colOff>60325</xdr:colOff>
      <xdr:row>571</xdr:row>
      <xdr:rowOff>28575</xdr:rowOff>
    </xdr:from>
    <xdr:ext cx="845295" cy="705706"/>
    <mc:AlternateContent xmlns:mc="http://schemas.openxmlformats.org/markup-compatibility/2006" xmlns:a14="http://schemas.microsoft.com/office/drawing/2010/main">
      <mc:Choice Requires="a14">
        <xdr:sp macro="" textlink="">
          <xdr:nvSpPr>
            <xdr:cNvPr id="37" name="Tekstfelt 36">
              <a:extLst>
                <a:ext uri="{FF2B5EF4-FFF2-40B4-BE49-F238E27FC236}">
                  <a16:creationId xmlns:a16="http://schemas.microsoft.com/office/drawing/2014/main" id="{99B15C63-DD42-4C6D-A450-4EE0144F3EE8}"/>
                </a:ext>
              </a:extLst>
            </xdr:cNvPr>
            <xdr:cNvSpPr txBox="1"/>
          </xdr:nvSpPr>
          <xdr:spPr>
            <a:xfrm>
              <a:off x="12468225" y="87915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num>
                      <m:den>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1</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2</m:t>
                                    </m:r>
                                  </m:sub>
                                </m:sSub>
                              </m:den>
                            </m:f>
                          </m:e>
                        </m:rad>
                      </m:den>
                    </m:f>
                  </m:oMath>
                </m:oMathPara>
              </a14:m>
              <a:endParaRPr lang="da-DK" sz="1100"/>
            </a:p>
          </xdr:txBody>
        </xdr:sp>
      </mc:Choice>
      <mc:Fallback xmlns="">
        <xdr:sp macro="" textlink="">
          <xdr:nvSpPr>
            <xdr:cNvPr id="37" name="Tekstfelt 36">
              <a:extLst>
                <a:ext uri="{FF2B5EF4-FFF2-40B4-BE49-F238E27FC236}">
                  <a16:creationId xmlns:a16="http://schemas.microsoft.com/office/drawing/2014/main" id="{99B15C63-DD42-4C6D-A450-4EE0144F3EE8}"/>
                </a:ext>
              </a:extLst>
            </xdr:cNvPr>
            <xdr:cNvSpPr txBox="1"/>
          </xdr:nvSpPr>
          <xdr:spPr>
            <a:xfrm>
              <a:off x="12468225" y="87915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𝑡=(𝑋 ̅_1−𝑋 ̅_2)/√((𝑆_1^2)/𝑛_1 +(𝑆_2^2)/𝑛_2 )</a:t>
              </a:r>
              <a:endParaRPr lang="da-DK" sz="1100"/>
            </a:p>
          </xdr:txBody>
        </xdr:sp>
      </mc:Fallback>
    </mc:AlternateContent>
    <xdr:clientData/>
  </xdr:oneCellAnchor>
</xdr:wsDr>
</file>

<file path=xl/drawings/drawing32.xml><?xml version="1.0" encoding="utf-8"?>
<xdr:wsDr xmlns:xdr="http://schemas.openxmlformats.org/drawingml/2006/spreadsheetDrawing" xmlns:a="http://schemas.openxmlformats.org/drawingml/2006/main">
  <xdr:twoCellAnchor editAs="oneCell">
    <xdr:from>
      <xdr:col>2</xdr:col>
      <xdr:colOff>615041</xdr:colOff>
      <xdr:row>421</xdr:row>
      <xdr:rowOff>163285</xdr:rowOff>
    </xdr:from>
    <xdr:to>
      <xdr:col>15</xdr:col>
      <xdr:colOff>5441</xdr:colOff>
      <xdr:row>433</xdr:row>
      <xdr:rowOff>106135</xdr:rowOff>
    </xdr:to>
    <xdr:pic>
      <xdr:nvPicPr>
        <xdr:cNvPr id="70" name="Billede 34">
          <a:extLst>
            <a:ext uri="{FF2B5EF4-FFF2-40B4-BE49-F238E27FC236}">
              <a16:creationId xmlns:a16="http://schemas.microsoft.com/office/drawing/2014/main" id="{620BBF70-53F8-442E-8481-E253FD87127D}"/>
            </a:ext>
          </a:extLst>
        </xdr:cNvPr>
        <xdr:cNvPicPr>
          <a:picLocks noChangeAspect="1"/>
        </xdr:cNvPicPr>
      </xdr:nvPicPr>
      <xdr:blipFill>
        <a:blip xmlns:r="http://schemas.openxmlformats.org/officeDocument/2006/relationships" r:embed="rId1"/>
        <a:stretch>
          <a:fillRect/>
        </a:stretch>
      </xdr:blipFill>
      <xdr:spPr>
        <a:xfrm>
          <a:off x="1240970" y="78224742"/>
          <a:ext cx="7324725" cy="2124075"/>
        </a:xfrm>
        <a:prstGeom prst="rect">
          <a:avLst/>
        </a:prstGeom>
      </xdr:spPr>
    </xdr:pic>
    <xdr:clientData/>
  </xdr:twoCellAnchor>
  <xdr:twoCellAnchor editAs="oneCell">
    <xdr:from>
      <xdr:col>3</xdr:col>
      <xdr:colOff>0</xdr:colOff>
      <xdr:row>31</xdr:row>
      <xdr:rowOff>152400</xdr:rowOff>
    </xdr:from>
    <xdr:to>
      <xdr:col>14</xdr:col>
      <xdr:colOff>213561</xdr:colOff>
      <xdr:row>59</xdr:row>
      <xdr:rowOff>61653</xdr:rowOff>
    </xdr:to>
    <xdr:pic>
      <xdr:nvPicPr>
        <xdr:cNvPr id="41" name="Billede 1">
          <a:extLst>
            <a:ext uri="{FF2B5EF4-FFF2-40B4-BE49-F238E27FC236}">
              <a16:creationId xmlns:a16="http://schemas.microsoft.com/office/drawing/2014/main" id="{2D4AB8F9-5875-4578-BFEF-46A20CBEA8BF}"/>
            </a:ext>
          </a:extLst>
        </xdr:cNvPr>
        <xdr:cNvPicPr>
          <a:picLocks noChangeAspect="1"/>
        </xdr:cNvPicPr>
      </xdr:nvPicPr>
      <xdr:blipFill rotWithShape="1">
        <a:blip xmlns:r="http://schemas.openxmlformats.org/officeDocument/2006/relationships" r:embed="rId2" cstate="screen">
          <a:extLst>
            <a:ext uri="{28A0092B-C50C-407E-A947-70E740481C1C}">
              <a14:useLocalDpi xmlns:a14="http://schemas.microsoft.com/office/drawing/2010/main"/>
            </a:ext>
          </a:extLst>
        </a:blip>
        <a:srcRect/>
        <a:stretch/>
      </xdr:blipFill>
      <xdr:spPr>
        <a:xfrm>
          <a:off x="1219200" y="5821680"/>
          <a:ext cx="7795461" cy="4923213"/>
        </a:xfrm>
        <a:prstGeom prst="rect">
          <a:avLst/>
        </a:prstGeom>
      </xdr:spPr>
    </xdr:pic>
    <xdr:clientData/>
  </xdr:twoCellAnchor>
  <xdr:twoCellAnchor editAs="oneCell">
    <xdr:from>
      <xdr:col>15</xdr:col>
      <xdr:colOff>243840</xdr:colOff>
      <xdr:row>40</xdr:row>
      <xdr:rowOff>91440</xdr:rowOff>
    </xdr:from>
    <xdr:to>
      <xdr:col>20</xdr:col>
      <xdr:colOff>318691</xdr:colOff>
      <xdr:row>50</xdr:row>
      <xdr:rowOff>135443</xdr:rowOff>
    </xdr:to>
    <xdr:pic>
      <xdr:nvPicPr>
        <xdr:cNvPr id="57" name="Billede 1">
          <a:extLst>
            <a:ext uri="{FF2B5EF4-FFF2-40B4-BE49-F238E27FC236}">
              <a16:creationId xmlns:a16="http://schemas.microsoft.com/office/drawing/2014/main" id="{6AFAB3E1-12F5-4843-98EC-64FC00707C64}"/>
            </a:ext>
          </a:extLst>
        </xdr:cNvPr>
        <xdr:cNvPicPr>
          <a:picLocks noChangeAspect="1"/>
        </xdr:cNvPicPr>
      </xdr:nvPicPr>
      <xdr:blipFill>
        <a:blip xmlns:r="http://schemas.openxmlformats.org/officeDocument/2006/relationships" r:embed="rId3"/>
        <a:stretch>
          <a:fillRect/>
        </a:stretch>
      </xdr:blipFill>
      <xdr:spPr>
        <a:xfrm>
          <a:off x="8778240" y="7406640"/>
          <a:ext cx="3313351" cy="1853753"/>
        </a:xfrm>
        <a:prstGeom prst="rect">
          <a:avLst/>
        </a:prstGeom>
      </xdr:spPr>
    </xdr:pic>
    <xdr:clientData/>
  </xdr:twoCellAnchor>
  <xdr:twoCellAnchor editAs="oneCell">
    <xdr:from>
      <xdr:col>3</xdr:col>
      <xdr:colOff>13049</xdr:colOff>
      <xdr:row>63</xdr:row>
      <xdr:rowOff>6523</xdr:rowOff>
    </xdr:from>
    <xdr:to>
      <xdr:col>15</xdr:col>
      <xdr:colOff>151670</xdr:colOff>
      <xdr:row>69</xdr:row>
      <xdr:rowOff>80280</xdr:rowOff>
    </xdr:to>
    <xdr:pic>
      <xdr:nvPicPr>
        <xdr:cNvPr id="42" name="Billede 4">
          <a:extLst>
            <a:ext uri="{FF2B5EF4-FFF2-40B4-BE49-F238E27FC236}">
              <a16:creationId xmlns:a16="http://schemas.microsoft.com/office/drawing/2014/main" id="{92B6EFFE-F51E-43CC-BCE6-EA6FBE6CADFE}"/>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291748" y="11514811"/>
          <a:ext cx="8376780" cy="1158354"/>
        </a:xfrm>
        <a:prstGeom prst="rect">
          <a:avLst/>
        </a:prstGeom>
      </xdr:spPr>
    </xdr:pic>
    <xdr:clientData/>
  </xdr:twoCellAnchor>
  <xdr:twoCellAnchor editAs="oneCell">
    <xdr:from>
      <xdr:col>3</xdr:col>
      <xdr:colOff>1</xdr:colOff>
      <xdr:row>73</xdr:row>
      <xdr:rowOff>0</xdr:rowOff>
    </xdr:from>
    <xdr:to>
      <xdr:col>15</xdr:col>
      <xdr:colOff>178496</xdr:colOff>
      <xdr:row>104</xdr:row>
      <xdr:rowOff>149454</xdr:rowOff>
    </xdr:to>
    <xdr:pic>
      <xdr:nvPicPr>
        <xdr:cNvPr id="43" name="Billede 5">
          <a:extLst>
            <a:ext uri="{FF2B5EF4-FFF2-40B4-BE49-F238E27FC236}">
              <a16:creationId xmlns:a16="http://schemas.microsoft.com/office/drawing/2014/main" id="{4975AECB-6220-4C6B-B9FB-074805E89959}"/>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1278700" y="13687295"/>
          <a:ext cx="8422448" cy="5753207"/>
        </a:xfrm>
        <a:prstGeom prst="rect">
          <a:avLst/>
        </a:prstGeom>
      </xdr:spPr>
    </xdr:pic>
    <xdr:clientData/>
  </xdr:twoCellAnchor>
  <xdr:twoCellAnchor editAs="oneCell">
    <xdr:from>
      <xdr:col>3</xdr:col>
      <xdr:colOff>0</xdr:colOff>
      <xdr:row>111</xdr:row>
      <xdr:rowOff>0</xdr:rowOff>
    </xdr:from>
    <xdr:to>
      <xdr:col>9</xdr:col>
      <xdr:colOff>261999</xdr:colOff>
      <xdr:row>123</xdr:row>
      <xdr:rowOff>155416</xdr:rowOff>
    </xdr:to>
    <xdr:pic>
      <xdr:nvPicPr>
        <xdr:cNvPr id="44" name="Picture 2">
          <a:extLst>
            <a:ext uri="{FF2B5EF4-FFF2-40B4-BE49-F238E27FC236}">
              <a16:creationId xmlns:a16="http://schemas.microsoft.com/office/drawing/2014/main" id="{229F9C26-D4FE-47ED-9EE4-CAA3F9E6FE12}"/>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a:ext>
          </a:extLst>
        </a:blip>
        <a:srcRect/>
        <a:stretch>
          <a:fillRect/>
        </a:stretch>
      </xdr:blipFill>
      <xdr:spPr bwMode="auto">
        <a:xfrm>
          <a:off x="1281113" y="20269200"/>
          <a:ext cx="4376799" cy="2304256"/>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419092</xdr:colOff>
      <xdr:row>111</xdr:row>
      <xdr:rowOff>0</xdr:rowOff>
    </xdr:from>
    <xdr:to>
      <xdr:col>15</xdr:col>
      <xdr:colOff>250509</xdr:colOff>
      <xdr:row>125</xdr:row>
      <xdr:rowOff>157316</xdr:rowOff>
    </xdr:to>
    <xdr:pic>
      <xdr:nvPicPr>
        <xdr:cNvPr id="45" name="Picture 3">
          <a:extLst>
            <a:ext uri="{FF2B5EF4-FFF2-40B4-BE49-F238E27FC236}">
              <a16:creationId xmlns:a16="http://schemas.microsoft.com/office/drawing/2014/main" id="{463DD1E9-208F-4FD0-89F9-DD6B15B51D8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a:ext>
          </a:extLst>
        </a:blip>
        <a:srcRect/>
        <a:stretch>
          <a:fillRect/>
        </a:stretch>
      </xdr:blipFill>
      <xdr:spPr bwMode="auto">
        <a:xfrm>
          <a:off x="6234105" y="20269200"/>
          <a:ext cx="3260417" cy="2664296"/>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0</xdr:colOff>
      <xdr:row>128</xdr:row>
      <xdr:rowOff>0</xdr:rowOff>
    </xdr:from>
    <xdr:to>
      <xdr:col>10</xdr:col>
      <xdr:colOff>581025</xdr:colOff>
      <xdr:row>135</xdr:row>
      <xdr:rowOff>171450</xdr:rowOff>
    </xdr:to>
    <xdr:pic>
      <xdr:nvPicPr>
        <xdr:cNvPr id="9" name="Picture 3">
          <a:extLst>
            <a:ext uri="{FF2B5EF4-FFF2-40B4-BE49-F238E27FC236}">
              <a16:creationId xmlns:a16="http://schemas.microsoft.com/office/drawing/2014/main" id="{FB5E1220-E399-46FC-9B34-9A14631FB44C}"/>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1113" y="23345775"/>
          <a:ext cx="5114925" cy="14382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5</xdr:col>
      <xdr:colOff>144760</xdr:colOff>
      <xdr:row>131</xdr:row>
      <xdr:rowOff>151591</xdr:rowOff>
    </xdr:from>
    <xdr:to>
      <xdr:col>6</xdr:col>
      <xdr:colOff>217140</xdr:colOff>
      <xdr:row>135</xdr:row>
      <xdr:rowOff>76706</xdr:rowOff>
    </xdr:to>
    <xdr:sp macro="" textlink="">
      <xdr:nvSpPr>
        <xdr:cNvPr id="16" name="Oval 7">
          <a:extLst>
            <a:ext uri="{FF2B5EF4-FFF2-40B4-BE49-F238E27FC236}">
              <a16:creationId xmlns:a16="http://schemas.microsoft.com/office/drawing/2014/main" id="{F525A725-6E6C-45FA-A50A-8E4D8D6CA3E4}"/>
            </a:ext>
          </a:extLst>
        </xdr:cNvPr>
        <xdr:cNvSpPr/>
      </xdr:nvSpPr>
      <xdr:spPr>
        <a:xfrm>
          <a:off x="2721273" y="24040291"/>
          <a:ext cx="720080" cy="64901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620979</xdr:colOff>
      <xdr:row>138</xdr:row>
      <xdr:rowOff>130502</xdr:rowOff>
    </xdr:from>
    <xdr:to>
      <xdr:col>12</xdr:col>
      <xdr:colOff>19050</xdr:colOff>
      <xdr:row>141</xdr:row>
      <xdr:rowOff>59116</xdr:rowOff>
    </xdr:to>
    <mc:AlternateContent xmlns:mc="http://schemas.openxmlformats.org/markup-compatibility/2006" xmlns:a14="http://schemas.microsoft.com/office/drawing/2010/main">
      <mc:Choice Requires="a14">
        <xdr:sp macro="" textlink="">
          <xdr:nvSpPr>
            <xdr:cNvPr id="11" name="Rectangle 9">
              <a:extLst>
                <a:ext uri="{FF2B5EF4-FFF2-40B4-BE49-F238E27FC236}">
                  <a16:creationId xmlns:a16="http://schemas.microsoft.com/office/drawing/2014/main" id="{C08600F0-D299-42D3-A7ED-F79B571B059D}"/>
                </a:ext>
              </a:extLst>
            </xdr:cNvPr>
            <xdr:cNvSpPr/>
          </xdr:nvSpPr>
          <xdr:spPr>
            <a:xfrm>
              <a:off x="1902092" y="25286027"/>
              <a:ext cx="5227371" cy="471539"/>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acc>
                      <m:accPr>
                        <m:chr m:val="̂"/>
                        <m:ctrlPr>
                          <a:rPr lang="da-DK" i="1">
                            <a:latin typeface="Cambria Math" panose="02040503050406030204" pitchFamily="18" charset="0"/>
                          </a:rPr>
                        </m:ctrlPr>
                      </m:accPr>
                      <m:e>
                        <m:r>
                          <a:rPr lang="da-DK" i="1">
                            <a:latin typeface="Cambria Math"/>
                          </a:rPr>
                          <m:t>𝑌</m:t>
                        </m:r>
                      </m:e>
                    </m:acc>
                    <m:r>
                      <a:rPr lang="da-DK" b="0" i="1">
                        <a:latin typeface="Cambria Math"/>
                      </a:rPr>
                      <m:t>=</m:t>
                    </m:r>
                    <m:r>
                      <a:rPr lang="da-DK" b="0" i="1">
                        <a:latin typeface="Cambria Math"/>
                      </a:rPr>
                      <m:t>𝑏𝑋</m:t>
                    </m:r>
                    <m:r>
                      <a:rPr lang="da-DK" b="0" i="1">
                        <a:latin typeface="Cambria Math"/>
                      </a:rPr>
                      <m:t>+</m:t>
                    </m:r>
                    <m:r>
                      <a:rPr lang="da-DK" b="0" i="1">
                        <a:latin typeface="Cambria Math"/>
                      </a:rPr>
                      <m:t>𝑎</m:t>
                    </m:r>
                    <m:r>
                      <a:rPr lang="da-DK" b="0" i="1">
                        <a:latin typeface="Cambria Math"/>
                      </a:rPr>
                      <m:t>=0.56∙</m:t>
                    </m:r>
                    <m:r>
                      <a:rPr lang="da-DK" b="0" i="1">
                        <a:latin typeface="Cambria Math"/>
                        <a:ea typeface="Cambria Math"/>
                      </a:rPr>
                      <m:t>𝑋</m:t>
                    </m:r>
                    <m:r>
                      <a:rPr lang="da-DK" b="0" i="1">
                        <a:latin typeface="Cambria Math"/>
                        <a:ea typeface="Cambria Math"/>
                      </a:rPr>
                      <m:t>+2.1</m:t>
                    </m:r>
                  </m:oMath>
                </m:oMathPara>
              </a14:m>
              <a:endParaRPr lang="da-DK"/>
            </a:p>
          </xdr:txBody>
        </xdr:sp>
      </mc:Choice>
      <mc:Fallback xmlns="">
        <xdr:sp macro="" textlink="">
          <xdr:nvSpPr>
            <xdr:cNvPr id="11" name="Rectangle 9">
              <a:extLst>
                <a:ext uri="{FF2B5EF4-FFF2-40B4-BE49-F238E27FC236}">
                  <a16:creationId xmlns:a16="http://schemas.microsoft.com/office/drawing/2014/main" id="{C08600F0-D299-42D3-A7ED-F79B571B059D}"/>
                </a:ext>
              </a:extLst>
            </xdr:cNvPr>
            <xdr:cNvSpPr/>
          </xdr:nvSpPr>
          <xdr:spPr>
            <a:xfrm>
              <a:off x="1902092" y="25286027"/>
              <a:ext cx="5227371" cy="471539"/>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i="0">
                  <a:latin typeface="Cambria Math"/>
                </a:rPr>
                <a:t>𝑌</a:t>
              </a:r>
              <a:r>
                <a:rPr lang="da-DK" i="0">
                  <a:latin typeface="Cambria Math" panose="02040503050406030204" pitchFamily="18" charset="0"/>
                </a:rPr>
                <a:t> ̂</a:t>
              </a:r>
              <a:r>
                <a:rPr lang="da-DK" b="0" i="0">
                  <a:latin typeface="Cambria Math"/>
                </a:rPr>
                <a:t>=𝑏𝑋+𝑎=0.56∙</a:t>
              </a:r>
              <a:r>
                <a:rPr lang="da-DK" b="0" i="0">
                  <a:latin typeface="Cambria Math"/>
                  <a:ea typeface="Cambria Math"/>
                </a:rPr>
                <a:t>𝑋+2.1</a:t>
              </a:r>
              <a:endParaRPr lang="da-DK"/>
            </a:p>
          </xdr:txBody>
        </xdr:sp>
      </mc:Fallback>
    </mc:AlternateContent>
    <xdr:clientData/>
  </xdr:twoCellAnchor>
  <xdr:twoCellAnchor editAs="oneCell">
    <xdr:from>
      <xdr:col>3</xdr:col>
      <xdr:colOff>0</xdr:colOff>
      <xdr:row>143</xdr:row>
      <xdr:rowOff>0</xdr:rowOff>
    </xdr:from>
    <xdr:to>
      <xdr:col>10</xdr:col>
      <xdr:colOff>581025</xdr:colOff>
      <xdr:row>150</xdr:row>
      <xdr:rowOff>171450</xdr:rowOff>
    </xdr:to>
    <xdr:pic>
      <xdr:nvPicPr>
        <xdr:cNvPr id="13" name="Picture 3">
          <a:extLst>
            <a:ext uri="{FF2B5EF4-FFF2-40B4-BE49-F238E27FC236}">
              <a16:creationId xmlns:a16="http://schemas.microsoft.com/office/drawing/2014/main" id="{73071E4E-2D5D-43D5-91CD-66AD05D80517}"/>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1113" y="26060400"/>
          <a:ext cx="5114925" cy="14382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6</xdr:col>
      <xdr:colOff>551301</xdr:colOff>
      <xdr:row>148</xdr:row>
      <xdr:rowOff>20038</xdr:rowOff>
    </xdr:from>
    <xdr:to>
      <xdr:col>7</xdr:col>
      <xdr:colOff>242671</xdr:colOff>
      <xdr:row>150</xdr:row>
      <xdr:rowOff>737</xdr:rowOff>
    </xdr:to>
    <xdr:sp macro="" textlink="">
      <xdr:nvSpPr>
        <xdr:cNvPr id="52" name="Oval 7">
          <a:extLst>
            <a:ext uri="{FF2B5EF4-FFF2-40B4-BE49-F238E27FC236}">
              <a16:creationId xmlns:a16="http://schemas.microsoft.com/office/drawing/2014/main" id="{11CA26D0-E2C2-4629-B4F4-3F06FE21F6D7}"/>
            </a:ext>
          </a:extLst>
        </xdr:cNvPr>
        <xdr:cNvSpPr/>
      </xdr:nvSpPr>
      <xdr:spPr>
        <a:xfrm>
          <a:off x="3775514" y="26985313"/>
          <a:ext cx="339070" cy="34264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13704</xdr:colOff>
      <xdr:row>155</xdr:row>
      <xdr:rowOff>49219</xdr:rowOff>
    </xdr:from>
    <xdr:to>
      <xdr:col>12</xdr:col>
      <xdr:colOff>33337</xdr:colOff>
      <xdr:row>159</xdr:row>
      <xdr:rowOff>24357</xdr:rowOff>
    </xdr:to>
    <mc:AlternateContent xmlns:mc="http://schemas.openxmlformats.org/markup-compatibility/2006" xmlns:a14="http://schemas.microsoft.com/office/drawing/2010/main">
      <mc:Choice Requires="a14">
        <xdr:sp macro="" textlink="">
          <xdr:nvSpPr>
            <xdr:cNvPr id="15" name="Rectangle 2">
              <a:extLst>
                <a:ext uri="{FF2B5EF4-FFF2-40B4-BE49-F238E27FC236}">
                  <a16:creationId xmlns:a16="http://schemas.microsoft.com/office/drawing/2014/main" id="{BC15FDEC-A03F-4D97-9AE1-36CF4D976018}"/>
                </a:ext>
              </a:extLst>
            </xdr:cNvPr>
            <xdr:cNvSpPr/>
          </xdr:nvSpPr>
          <xdr:spPr>
            <a:xfrm>
              <a:off x="1294817" y="28281319"/>
              <a:ext cx="5848933" cy="699038"/>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sSub>
                      <m:sSubPr>
                        <m:ctrlPr>
                          <a:rPr lang="da-DK" sz="1800" i="1">
                            <a:solidFill>
                              <a:srgbClr val="6E6E6E"/>
                            </a:solidFill>
                            <a:latin typeface="Cambria Math" panose="02040503050406030204" pitchFamily="18" charset="0"/>
                          </a:rPr>
                        </m:ctrlPr>
                      </m:sSubPr>
                      <m:e>
                        <m:r>
                          <a:rPr lang="da-DK" sz="1800" b="0" i="1">
                            <a:solidFill>
                              <a:srgbClr val="6E6E6E"/>
                            </a:solidFill>
                            <a:latin typeface="Cambria Math"/>
                          </a:rPr>
                          <m:t>𝑠</m:t>
                        </m:r>
                      </m:e>
                      <m:sub>
                        <m:r>
                          <a:rPr lang="da-DK" sz="1800" b="0" i="1">
                            <a:solidFill>
                              <a:srgbClr val="6E6E6E"/>
                            </a:solidFill>
                            <a:latin typeface="Cambria Math"/>
                          </a:rPr>
                          <m:t>𝑏</m:t>
                        </m:r>
                      </m:sub>
                    </m:sSub>
                    <m:r>
                      <a:rPr lang="da-DK" sz="1800" b="0" i="1">
                        <a:solidFill>
                          <a:srgbClr val="6E6E6E"/>
                        </a:solidFill>
                        <a:latin typeface="Cambria Math"/>
                      </a:rPr>
                      <m:t>=</m:t>
                    </m:r>
                    <m:f>
                      <m:fPr>
                        <m:ctrlPr>
                          <a:rPr lang="da-DK" sz="1800" i="1">
                            <a:solidFill>
                              <a:srgbClr val="6E6E6E"/>
                            </a:solidFill>
                            <a:latin typeface="Cambria Math" panose="02040503050406030204" pitchFamily="18" charset="0"/>
                          </a:rPr>
                        </m:ctrlPr>
                      </m:fPr>
                      <m:num>
                        <m:sSub>
                          <m:sSubPr>
                            <m:ctrlPr>
                              <a:rPr lang="da-DK" sz="1800" i="1">
                                <a:solidFill>
                                  <a:srgbClr val="6E6E6E"/>
                                </a:solidFill>
                                <a:latin typeface="Cambria Math" panose="02040503050406030204" pitchFamily="18" charset="0"/>
                              </a:rPr>
                            </m:ctrlPr>
                          </m:sSubPr>
                          <m:e>
                            <m:r>
                              <a:rPr lang="da-DK" sz="1800" i="1">
                                <a:solidFill>
                                  <a:srgbClr val="6E6E6E"/>
                                </a:solidFill>
                                <a:latin typeface="Cambria Math"/>
                              </a:rPr>
                              <m:t>𝑠</m:t>
                            </m:r>
                          </m:e>
                          <m:sub>
                            <m:r>
                              <a:rPr lang="da-DK" sz="1800" i="1">
                                <a:solidFill>
                                  <a:srgbClr val="6E6E6E"/>
                                </a:solidFill>
                                <a:latin typeface="Cambria Math"/>
                              </a:rPr>
                              <m:t>𝑌</m:t>
                            </m:r>
                            <m:r>
                              <a:rPr lang="da-DK" sz="1800" i="1">
                                <a:solidFill>
                                  <a:srgbClr val="6E6E6E"/>
                                </a:solidFill>
                                <a:latin typeface="Cambria Math"/>
                              </a:rPr>
                              <m:t>−</m:t>
                            </m:r>
                            <m:acc>
                              <m:accPr>
                                <m:chr m:val="̂"/>
                                <m:ctrlPr>
                                  <a:rPr lang="da-DK" sz="1800" i="1">
                                    <a:solidFill>
                                      <a:srgbClr val="6E6E6E"/>
                                    </a:solidFill>
                                    <a:latin typeface="Cambria Math" panose="02040503050406030204" pitchFamily="18" charset="0"/>
                                  </a:rPr>
                                </m:ctrlPr>
                              </m:accPr>
                              <m:e>
                                <m:r>
                                  <a:rPr lang="da-DK" sz="1800" i="1">
                                    <a:solidFill>
                                      <a:srgbClr val="6E6E6E"/>
                                    </a:solidFill>
                                    <a:latin typeface="Cambria Math"/>
                                  </a:rPr>
                                  <m:t>𝑌</m:t>
                                </m:r>
                              </m:e>
                            </m:acc>
                          </m:sub>
                        </m:sSub>
                      </m:num>
                      <m:den>
                        <m:sSub>
                          <m:sSubPr>
                            <m:ctrlPr>
                              <a:rPr lang="da-DK" sz="1800" i="1">
                                <a:solidFill>
                                  <a:srgbClr val="6E6E6E"/>
                                </a:solidFill>
                                <a:latin typeface="Cambria Math" panose="02040503050406030204" pitchFamily="18" charset="0"/>
                              </a:rPr>
                            </m:ctrlPr>
                          </m:sSubPr>
                          <m:e>
                            <m:r>
                              <a:rPr lang="da-DK" sz="1800" i="1">
                                <a:solidFill>
                                  <a:srgbClr val="6E6E6E"/>
                                </a:solidFill>
                                <a:latin typeface="Cambria Math"/>
                              </a:rPr>
                              <m:t>𝑠</m:t>
                            </m:r>
                          </m:e>
                          <m:sub>
                            <m:r>
                              <a:rPr lang="da-DK" sz="1800" i="1">
                                <a:solidFill>
                                  <a:srgbClr val="6E6E6E"/>
                                </a:solidFill>
                                <a:latin typeface="Cambria Math"/>
                              </a:rPr>
                              <m:t>𝑋</m:t>
                            </m:r>
                          </m:sub>
                        </m:sSub>
                        <m:rad>
                          <m:radPr>
                            <m:degHide m:val="on"/>
                            <m:ctrlPr>
                              <a:rPr lang="da-DK" sz="1800" i="1">
                                <a:solidFill>
                                  <a:srgbClr val="6E6E6E"/>
                                </a:solidFill>
                                <a:latin typeface="Cambria Math" panose="02040503050406030204" pitchFamily="18" charset="0"/>
                              </a:rPr>
                            </m:ctrlPr>
                          </m:radPr>
                          <m:deg/>
                          <m:e>
                            <m:r>
                              <a:rPr lang="da-DK" sz="1800" i="1">
                                <a:solidFill>
                                  <a:srgbClr val="6E6E6E"/>
                                </a:solidFill>
                                <a:latin typeface="Cambria Math"/>
                              </a:rPr>
                              <m:t>𝑁</m:t>
                            </m:r>
                            <m:r>
                              <a:rPr lang="da-DK" sz="1800" i="1">
                                <a:solidFill>
                                  <a:srgbClr val="6E6E6E"/>
                                </a:solidFill>
                                <a:latin typeface="Cambria Math"/>
                              </a:rPr>
                              <m:t>−1</m:t>
                            </m:r>
                          </m:e>
                        </m:rad>
                      </m:den>
                    </m:f>
                    <m:r>
                      <a:rPr lang="da-DK" sz="1800" b="0" i="1">
                        <a:solidFill>
                          <a:srgbClr val="6E6E6E"/>
                        </a:solidFill>
                        <a:latin typeface="Cambria Math"/>
                      </a:rPr>
                      <m:t>=</m:t>
                    </m:r>
                    <m:f>
                      <m:fPr>
                        <m:ctrlPr>
                          <a:rPr lang="da-DK" sz="1800" i="1">
                            <a:solidFill>
                              <a:srgbClr val="6E6E6E"/>
                            </a:solidFill>
                            <a:latin typeface="Cambria Math" panose="02040503050406030204" pitchFamily="18" charset="0"/>
                          </a:rPr>
                        </m:ctrlPr>
                      </m:fPr>
                      <m:num>
                        <m:r>
                          <a:rPr lang="da-DK" sz="1800" i="1">
                            <a:solidFill>
                              <a:srgbClr val="6E6E6E"/>
                            </a:solidFill>
                            <a:latin typeface="Cambria Math"/>
                          </a:rPr>
                          <m:t>0.58</m:t>
                        </m:r>
                      </m:num>
                      <m:den>
                        <m:r>
                          <a:rPr lang="da-DK" sz="1800" i="1">
                            <a:solidFill>
                              <a:srgbClr val="6E6E6E"/>
                            </a:solidFill>
                            <a:latin typeface="Cambria Math"/>
                          </a:rPr>
                          <m:t>1.64</m:t>
                        </m:r>
                        <m:rad>
                          <m:radPr>
                            <m:degHide m:val="on"/>
                            <m:ctrlPr>
                              <a:rPr lang="da-DK" sz="1800" i="1">
                                <a:solidFill>
                                  <a:srgbClr val="6E6E6E"/>
                                </a:solidFill>
                                <a:latin typeface="Cambria Math" panose="02040503050406030204" pitchFamily="18" charset="0"/>
                              </a:rPr>
                            </m:ctrlPr>
                          </m:radPr>
                          <m:deg/>
                          <m:e>
                            <m:r>
                              <a:rPr lang="da-DK" sz="1800" i="1">
                                <a:solidFill>
                                  <a:srgbClr val="6E6E6E"/>
                                </a:solidFill>
                                <a:latin typeface="Cambria Math"/>
                              </a:rPr>
                              <m:t>6−1</m:t>
                            </m:r>
                          </m:e>
                        </m:rad>
                      </m:den>
                    </m:f>
                    <m:r>
                      <a:rPr lang="da-DK" sz="1800" b="0" i="1">
                        <a:solidFill>
                          <a:srgbClr val="6E6E6E"/>
                        </a:solidFill>
                        <a:latin typeface="Cambria Math"/>
                      </a:rPr>
                      <m:t>=0.157</m:t>
                    </m:r>
                  </m:oMath>
                </m:oMathPara>
              </a14:m>
              <a:endParaRPr lang="da-DK" sz="1800"/>
            </a:p>
          </xdr:txBody>
        </xdr:sp>
      </mc:Choice>
      <mc:Fallback xmlns="">
        <xdr:sp macro="" textlink="">
          <xdr:nvSpPr>
            <xdr:cNvPr id="15" name="Rectangle 2">
              <a:extLst>
                <a:ext uri="{FF2B5EF4-FFF2-40B4-BE49-F238E27FC236}">
                  <a16:creationId xmlns:a16="http://schemas.microsoft.com/office/drawing/2014/main" id="{BC15FDEC-A03F-4D97-9AE1-36CF4D976018}"/>
                </a:ext>
              </a:extLst>
            </xdr:cNvPr>
            <xdr:cNvSpPr/>
          </xdr:nvSpPr>
          <xdr:spPr>
            <a:xfrm>
              <a:off x="1294817" y="28281319"/>
              <a:ext cx="5848933" cy="699038"/>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800" b="0" i="0">
                  <a:solidFill>
                    <a:srgbClr val="6E6E6E"/>
                  </a:solidFill>
                  <a:latin typeface="Cambria Math"/>
                </a:rPr>
                <a:t>𝑠</a:t>
              </a:r>
              <a:r>
                <a:rPr lang="da-DK" sz="1800" b="0" i="0">
                  <a:solidFill>
                    <a:srgbClr val="6E6E6E"/>
                  </a:solidFill>
                  <a:latin typeface="Cambria Math" panose="02040503050406030204" pitchFamily="18" charset="0"/>
                </a:rPr>
                <a:t>_</a:t>
              </a:r>
              <a:r>
                <a:rPr lang="da-DK" sz="1800" b="0" i="0">
                  <a:solidFill>
                    <a:srgbClr val="6E6E6E"/>
                  </a:solidFill>
                  <a:latin typeface="Cambria Math"/>
                </a:rPr>
                <a:t>𝑏=</a:t>
              </a:r>
              <a:r>
                <a:rPr lang="da-DK" sz="1800" i="0">
                  <a:solidFill>
                    <a:srgbClr val="6E6E6E"/>
                  </a:solidFill>
                  <a:latin typeface="Cambria Math"/>
                </a:rPr>
                <a:t>𝑠</a:t>
              </a:r>
              <a:r>
                <a:rPr lang="da-DK" sz="1800" i="0">
                  <a:solidFill>
                    <a:srgbClr val="6E6E6E"/>
                  </a:solidFill>
                  <a:latin typeface="Cambria Math" panose="02040503050406030204" pitchFamily="18" charset="0"/>
                </a:rPr>
                <a:t>_(</a:t>
              </a:r>
              <a:r>
                <a:rPr lang="da-DK" sz="1800" i="0">
                  <a:solidFill>
                    <a:srgbClr val="6E6E6E"/>
                  </a:solidFill>
                  <a:latin typeface="Cambria Math"/>
                </a:rPr>
                <a:t>𝑌−𝑌</a:t>
              </a:r>
              <a:r>
                <a:rPr lang="da-DK" sz="1800" i="0">
                  <a:solidFill>
                    <a:srgbClr val="6E6E6E"/>
                  </a:solidFill>
                  <a:latin typeface="Cambria Math" panose="02040503050406030204" pitchFamily="18" charset="0"/>
                </a:rPr>
                <a:t> ̂ )/(</a:t>
              </a:r>
              <a:r>
                <a:rPr lang="da-DK" sz="1800" i="0">
                  <a:solidFill>
                    <a:srgbClr val="6E6E6E"/>
                  </a:solidFill>
                  <a:latin typeface="Cambria Math"/>
                </a:rPr>
                <a:t>𝑠</a:t>
              </a:r>
              <a:r>
                <a:rPr lang="da-DK" sz="1800" i="0">
                  <a:solidFill>
                    <a:srgbClr val="6E6E6E"/>
                  </a:solidFill>
                  <a:latin typeface="Cambria Math" panose="02040503050406030204" pitchFamily="18" charset="0"/>
                </a:rPr>
                <a:t>_</a:t>
              </a:r>
              <a:r>
                <a:rPr lang="da-DK" sz="1800" i="0">
                  <a:solidFill>
                    <a:srgbClr val="6E6E6E"/>
                  </a:solidFill>
                  <a:latin typeface="Cambria Math"/>
                </a:rPr>
                <a:t>𝑋</a:t>
              </a:r>
              <a:r>
                <a:rPr lang="da-DK" sz="1800" i="0">
                  <a:solidFill>
                    <a:srgbClr val="6E6E6E"/>
                  </a:solidFill>
                  <a:latin typeface="Cambria Math" panose="02040503050406030204" pitchFamily="18" charset="0"/>
                </a:rPr>
                <a:t> √(</a:t>
              </a:r>
              <a:r>
                <a:rPr lang="da-DK" sz="1800" i="0">
                  <a:solidFill>
                    <a:srgbClr val="6E6E6E"/>
                  </a:solidFill>
                  <a:latin typeface="Cambria Math"/>
                </a:rPr>
                <a:t>𝑁−1</a:t>
              </a:r>
              <a:r>
                <a:rPr lang="da-DK" sz="1800" i="0">
                  <a:solidFill>
                    <a:srgbClr val="6E6E6E"/>
                  </a:solidFill>
                  <a:latin typeface="Cambria Math" panose="02040503050406030204" pitchFamily="18" charset="0"/>
                </a:rPr>
                <a:t>))</a:t>
              </a:r>
              <a:r>
                <a:rPr lang="da-DK" sz="1800" b="0" i="0">
                  <a:solidFill>
                    <a:srgbClr val="6E6E6E"/>
                  </a:solidFill>
                  <a:latin typeface="Cambria Math"/>
                </a:rPr>
                <a:t>=</a:t>
              </a:r>
              <a:r>
                <a:rPr lang="da-DK" sz="1800" i="0">
                  <a:solidFill>
                    <a:srgbClr val="6E6E6E"/>
                  </a:solidFill>
                  <a:latin typeface="Cambria Math"/>
                </a:rPr>
                <a:t>0.58</a:t>
              </a:r>
              <a:r>
                <a:rPr lang="da-DK" sz="1800" i="0">
                  <a:solidFill>
                    <a:srgbClr val="6E6E6E"/>
                  </a:solidFill>
                  <a:latin typeface="Cambria Math" panose="02040503050406030204" pitchFamily="18" charset="0"/>
                </a:rPr>
                <a:t>/(</a:t>
              </a:r>
              <a:r>
                <a:rPr lang="da-DK" sz="1800" i="0">
                  <a:solidFill>
                    <a:srgbClr val="6E6E6E"/>
                  </a:solidFill>
                  <a:latin typeface="Cambria Math"/>
                </a:rPr>
                <a:t>1.64</a:t>
              </a:r>
              <a:r>
                <a:rPr lang="da-DK" sz="1800" i="0">
                  <a:solidFill>
                    <a:srgbClr val="6E6E6E"/>
                  </a:solidFill>
                  <a:latin typeface="Cambria Math" panose="02040503050406030204" pitchFamily="18" charset="0"/>
                </a:rPr>
                <a:t>√(</a:t>
              </a:r>
              <a:r>
                <a:rPr lang="da-DK" sz="1800" i="0">
                  <a:solidFill>
                    <a:srgbClr val="6E6E6E"/>
                  </a:solidFill>
                  <a:latin typeface="Cambria Math"/>
                </a:rPr>
                <a:t>6−1</a:t>
              </a:r>
              <a:r>
                <a:rPr lang="da-DK" sz="1800" i="0">
                  <a:solidFill>
                    <a:srgbClr val="6E6E6E"/>
                  </a:solidFill>
                  <a:latin typeface="Cambria Math" panose="02040503050406030204" pitchFamily="18" charset="0"/>
                </a:rPr>
                <a:t>))</a:t>
              </a:r>
              <a:r>
                <a:rPr lang="da-DK" sz="1800" b="0" i="0">
                  <a:solidFill>
                    <a:srgbClr val="6E6E6E"/>
                  </a:solidFill>
                  <a:latin typeface="Cambria Math"/>
                </a:rPr>
                <a:t>=0.157</a:t>
              </a:r>
              <a:endParaRPr lang="da-DK" sz="1800"/>
            </a:p>
          </xdr:txBody>
        </xdr:sp>
      </mc:Fallback>
    </mc:AlternateContent>
    <xdr:clientData/>
  </xdr:twoCellAnchor>
  <xdr:twoCellAnchor editAs="oneCell">
    <xdr:from>
      <xdr:col>3</xdr:col>
      <xdr:colOff>0</xdr:colOff>
      <xdr:row>161</xdr:row>
      <xdr:rowOff>0</xdr:rowOff>
    </xdr:from>
    <xdr:to>
      <xdr:col>10</xdr:col>
      <xdr:colOff>581025</xdr:colOff>
      <xdr:row>168</xdr:row>
      <xdr:rowOff>171450</xdr:rowOff>
    </xdr:to>
    <xdr:pic>
      <xdr:nvPicPr>
        <xdr:cNvPr id="17" name="Picture 3">
          <a:extLst>
            <a:ext uri="{FF2B5EF4-FFF2-40B4-BE49-F238E27FC236}">
              <a16:creationId xmlns:a16="http://schemas.microsoft.com/office/drawing/2014/main" id="{777F030E-9AC9-4400-B544-B9B53D3A118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1113" y="29317950"/>
          <a:ext cx="5114925" cy="14382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9</xdr:col>
      <xdr:colOff>72334</xdr:colOff>
      <xdr:row>165</xdr:row>
      <xdr:rowOff>157743</xdr:rowOff>
    </xdr:from>
    <xdr:to>
      <xdr:col>9</xdr:col>
      <xdr:colOff>504382</xdr:colOff>
      <xdr:row>168</xdr:row>
      <xdr:rowOff>46729</xdr:rowOff>
    </xdr:to>
    <xdr:sp macro="" textlink="">
      <xdr:nvSpPr>
        <xdr:cNvPr id="53" name="Oval 7">
          <a:extLst>
            <a:ext uri="{FF2B5EF4-FFF2-40B4-BE49-F238E27FC236}">
              <a16:creationId xmlns:a16="http://schemas.microsoft.com/office/drawing/2014/main" id="{64CB6E22-685E-4566-B364-4ED7B1F33B48}"/>
            </a:ext>
          </a:extLst>
        </xdr:cNvPr>
        <xdr:cNvSpPr/>
      </xdr:nvSpPr>
      <xdr:spPr>
        <a:xfrm>
          <a:off x="5239647" y="30199593"/>
          <a:ext cx="432048" cy="43191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72008</xdr:colOff>
      <xdr:row>173</xdr:row>
      <xdr:rowOff>121227</xdr:rowOff>
    </xdr:from>
    <xdr:to>
      <xdr:col>8</xdr:col>
      <xdr:colOff>577924</xdr:colOff>
      <xdr:row>180</xdr:row>
      <xdr:rowOff>91792</xdr:rowOff>
    </xdr:to>
    <mc:AlternateContent xmlns:mc="http://schemas.openxmlformats.org/markup-compatibility/2006" xmlns:a14="http://schemas.microsoft.com/office/drawing/2010/main">
      <mc:Choice Requires="a14">
        <xdr:sp macro="" textlink="">
          <xdr:nvSpPr>
            <xdr:cNvPr id="19" name="Rectangle 5">
              <a:extLst>
                <a:ext uri="{FF2B5EF4-FFF2-40B4-BE49-F238E27FC236}">
                  <a16:creationId xmlns:a16="http://schemas.microsoft.com/office/drawing/2014/main" id="{F952EB3F-E13E-43E0-B252-49E228607499}"/>
                </a:ext>
              </a:extLst>
            </xdr:cNvPr>
            <xdr:cNvSpPr/>
          </xdr:nvSpPr>
          <xdr:spPr>
            <a:xfrm>
              <a:off x="1353121" y="31610877"/>
              <a:ext cx="3744416" cy="1237390"/>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lvl="0"/>
              <a:r>
                <a:rPr lang="da-DK" sz="1800">
                  <a:solidFill>
                    <a:srgbClr val="6E6E6E"/>
                  </a:solidFill>
                </a:rPr>
                <a:t>H</a:t>
              </a:r>
              <a:r>
                <a:rPr lang="da-DK" sz="1200">
                  <a:solidFill>
                    <a:srgbClr val="6E6E6E"/>
                  </a:solidFill>
                </a:rPr>
                <a:t>0</a:t>
              </a:r>
              <a:r>
                <a:rPr lang="da-DK" sz="1800">
                  <a:solidFill>
                    <a:srgbClr val="6E6E6E"/>
                  </a:solidFill>
                </a:rPr>
                <a:t>: </a:t>
              </a:r>
              <a14:m>
                <m:oMath xmlns:m="http://schemas.openxmlformats.org/officeDocument/2006/math">
                  <m:r>
                    <m:rPr>
                      <m:sty m:val="p"/>
                    </m:rPr>
                    <a:rPr lang="el-GR" sz="1800" i="1">
                      <a:solidFill>
                        <a:srgbClr val="6E6E6E"/>
                      </a:solidFill>
                      <a:latin typeface="Cambria Math"/>
                      <a:ea typeface="Cambria Math"/>
                    </a:rPr>
                    <m:t>β</m:t>
                  </m:r>
                  <m:r>
                    <a:rPr lang="da-DK" sz="1800" i="1">
                      <a:solidFill>
                        <a:srgbClr val="6E6E6E"/>
                      </a:solidFill>
                      <a:latin typeface="Cambria Math"/>
                      <a:ea typeface="Cambria Math"/>
                    </a:rPr>
                    <m:t>=0</m:t>
                  </m:r>
                </m:oMath>
              </a14:m>
              <a:endParaRPr lang="da-DK" sz="1800">
                <a:solidFill>
                  <a:srgbClr val="6E6E6E"/>
                </a:solidFill>
              </a:endParaRPr>
            </a:p>
            <a:p>
              <a:pPr lvl="0"/>
              <a:endParaRPr lang="da-DK" sz="1800">
                <a:solidFill>
                  <a:srgbClr val="6E6E6E"/>
                </a:solidFill>
              </a:endParaRPr>
            </a:p>
            <a:p>
              <a:pPr lvl="0"/>
              <a14:m>
                <m:oMathPara xmlns:m="http://schemas.openxmlformats.org/officeDocument/2006/math">
                  <m:oMathParaPr>
                    <m:jc m:val="left"/>
                  </m:oMathParaPr>
                  <m:oMath xmlns:m="http://schemas.openxmlformats.org/officeDocument/2006/math">
                    <m:r>
                      <a:rPr lang="da-DK" sz="1800" i="1">
                        <a:solidFill>
                          <a:srgbClr val="6E6E6E"/>
                        </a:solidFill>
                        <a:latin typeface="Cambria Math"/>
                      </a:rPr>
                      <m:t>𝑡</m:t>
                    </m:r>
                    <m:r>
                      <a:rPr lang="da-DK" sz="1800" i="1">
                        <a:solidFill>
                          <a:srgbClr val="6E6E6E"/>
                        </a:solidFill>
                        <a:latin typeface="Cambria Math"/>
                        <a:ea typeface="Cambria Math"/>
                      </a:rPr>
                      <m:t>=</m:t>
                    </m:r>
                    <m:f>
                      <m:fPr>
                        <m:ctrlPr>
                          <a:rPr lang="da-DK" sz="1800" i="1">
                            <a:solidFill>
                              <a:srgbClr val="6E6E6E"/>
                            </a:solidFill>
                            <a:latin typeface="Cambria Math" panose="02040503050406030204" pitchFamily="18" charset="0"/>
                            <a:ea typeface="Cambria Math"/>
                          </a:rPr>
                        </m:ctrlPr>
                      </m:fPr>
                      <m:num>
                        <m:r>
                          <a:rPr lang="da-DK" sz="1800" i="1">
                            <a:solidFill>
                              <a:srgbClr val="6E6E6E"/>
                            </a:solidFill>
                            <a:latin typeface="Cambria Math"/>
                            <a:ea typeface="Cambria Math"/>
                          </a:rPr>
                          <m:t>𝑏</m:t>
                        </m:r>
                        <m:r>
                          <a:rPr lang="da-DK" sz="1800" i="1">
                            <a:solidFill>
                              <a:srgbClr val="6E6E6E"/>
                            </a:solidFill>
                            <a:latin typeface="Cambria Math"/>
                          </a:rPr>
                          <m:t>−</m:t>
                        </m:r>
                        <m:r>
                          <m:rPr>
                            <m:sty m:val="p"/>
                          </m:rPr>
                          <a:rPr lang="el-GR" sz="1800" i="1">
                            <a:solidFill>
                              <a:srgbClr val="6E6E6E"/>
                            </a:solidFill>
                            <a:latin typeface="Cambria Math"/>
                            <a:ea typeface="Cambria Math"/>
                          </a:rPr>
                          <m:t>β</m:t>
                        </m:r>
                      </m:num>
                      <m:den>
                        <m:sSub>
                          <m:sSubPr>
                            <m:ctrlPr>
                              <a:rPr lang="da-DK" sz="1800" i="1">
                                <a:solidFill>
                                  <a:srgbClr val="6E6E6E"/>
                                </a:solidFill>
                                <a:latin typeface="Cambria Math" panose="02040503050406030204" pitchFamily="18" charset="0"/>
                                <a:ea typeface="Cambria Math"/>
                              </a:rPr>
                            </m:ctrlPr>
                          </m:sSubPr>
                          <m:e>
                            <m:r>
                              <a:rPr lang="da-DK" sz="1800" i="1">
                                <a:solidFill>
                                  <a:srgbClr val="6E6E6E"/>
                                </a:solidFill>
                                <a:latin typeface="Cambria Math"/>
                                <a:ea typeface="Cambria Math"/>
                              </a:rPr>
                              <m:t>𝑠</m:t>
                            </m:r>
                          </m:e>
                          <m:sub>
                            <m:r>
                              <a:rPr lang="da-DK" sz="1800" i="1">
                                <a:solidFill>
                                  <a:srgbClr val="6E6E6E"/>
                                </a:solidFill>
                                <a:latin typeface="Cambria Math"/>
                                <a:ea typeface="Cambria Math"/>
                              </a:rPr>
                              <m:t>𝑏</m:t>
                            </m:r>
                          </m:sub>
                        </m:sSub>
                      </m:den>
                    </m:f>
                    <m:r>
                      <a:rPr lang="da-DK" sz="1800" b="0" i="1">
                        <a:solidFill>
                          <a:srgbClr val="6E6E6E"/>
                        </a:solidFill>
                        <a:latin typeface="Cambria Math"/>
                        <a:ea typeface="Cambria Math"/>
                      </a:rPr>
                      <m:t>=</m:t>
                    </m:r>
                    <m:f>
                      <m:fPr>
                        <m:ctrlPr>
                          <a:rPr lang="da-DK" sz="1800" i="1">
                            <a:solidFill>
                              <a:srgbClr val="6E6E6E"/>
                            </a:solidFill>
                            <a:latin typeface="Cambria Math" panose="02040503050406030204" pitchFamily="18" charset="0"/>
                            <a:ea typeface="Cambria Math"/>
                          </a:rPr>
                        </m:ctrlPr>
                      </m:fPr>
                      <m:num>
                        <m:r>
                          <a:rPr lang="da-DK" sz="1800" i="1">
                            <a:solidFill>
                              <a:srgbClr val="6E6E6E"/>
                            </a:solidFill>
                            <a:latin typeface="Cambria Math"/>
                            <a:ea typeface="Cambria Math"/>
                          </a:rPr>
                          <m:t>𝑏</m:t>
                        </m:r>
                      </m:num>
                      <m:den>
                        <m:sSub>
                          <m:sSubPr>
                            <m:ctrlPr>
                              <a:rPr lang="da-DK" sz="1800" i="1">
                                <a:solidFill>
                                  <a:srgbClr val="6E6E6E"/>
                                </a:solidFill>
                                <a:latin typeface="Cambria Math" panose="02040503050406030204" pitchFamily="18" charset="0"/>
                                <a:ea typeface="Cambria Math"/>
                              </a:rPr>
                            </m:ctrlPr>
                          </m:sSubPr>
                          <m:e>
                            <m:r>
                              <a:rPr lang="da-DK" sz="1800" i="1">
                                <a:solidFill>
                                  <a:srgbClr val="6E6E6E"/>
                                </a:solidFill>
                                <a:latin typeface="Cambria Math"/>
                                <a:ea typeface="Cambria Math"/>
                              </a:rPr>
                              <m:t>𝑠</m:t>
                            </m:r>
                          </m:e>
                          <m:sub>
                            <m:r>
                              <a:rPr lang="da-DK" sz="1800" i="1">
                                <a:solidFill>
                                  <a:srgbClr val="6E6E6E"/>
                                </a:solidFill>
                                <a:latin typeface="Cambria Math"/>
                                <a:ea typeface="Cambria Math"/>
                              </a:rPr>
                              <m:t>𝑏</m:t>
                            </m:r>
                          </m:sub>
                        </m:sSub>
                      </m:den>
                    </m:f>
                    <m:r>
                      <a:rPr lang="da-DK" sz="1800" b="0" i="1">
                        <a:solidFill>
                          <a:srgbClr val="6E6E6E"/>
                        </a:solidFill>
                        <a:latin typeface="Cambria Math"/>
                        <a:ea typeface="Cambria Math"/>
                      </a:rPr>
                      <m:t>=</m:t>
                    </m:r>
                    <m:f>
                      <m:fPr>
                        <m:ctrlPr>
                          <a:rPr lang="da-DK" sz="1800" b="0" i="1">
                            <a:solidFill>
                              <a:srgbClr val="6E6E6E"/>
                            </a:solidFill>
                            <a:latin typeface="Cambria Math" panose="02040503050406030204" pitchFamily="18" charset="0"/>
                            <a:ea typeface="Cambria Math"/>
                          </a:rPr>
                        </m:ctrlPr>
                      </m:fPr>
                      <m:num>
                        <m:r>
                          <a:rPr lang="da-DK" sz="1800" b="0" i="1">
                            <a:solidFill>
                              <a:srgbClr val="6E6E6E"/>
                            </a:solidFill>
                            <a:latin typeface="Cambria Math"/>
                            <a:ea typeface="Cambria Math"/>
                          </a:rPr>
                          <m:t>0.56</m:t>
                        </m:r>
                      </m:num>
                      <m:den>
                        <m:r>
                          <a:rPr lang="da-DK" sz="1800" b="0" i="1">
                            <a:solidFill>
                              <a:srgbClr val="6E6E6E"/>
                            </a:solidFill>
                            <a:latin typeface="Cambria Math"/>
                            <a:ea typeface="Cambria Math"/>
                          </a:rPr>
                          <m:t>0.517</m:t>
                        </m:r>
                      </m:den>
                    </m:f>
                    <m:r>
                      <a:rPr lang="da-DK" sz="1800" b="0" i="1">
                        <a:solidFill>
                          <a:srgbClr val="6E6E6E"/>
                        </a:solidFill>
                        <a:latin typeface="Cambria Math"/>
                        <a:ea typeface="Cambria Math"/>
                      </a:rPr>
                      <m:t>=3.54</m:t>
                    </m:r>
                  </m:oMath>
                </m:oMathPara>
              </a14:m>
              <a:endParaRPr lang="da-DK" sz="1800"/>
            </a:p>
          </xdr:txBody>
        </xdr:sp>
      </mc:Choice>
      <mc:Fallback xmlns="">
        <xdr:sp macro="" textlink="">
          <xdr:nvSpPr>
            <xdr:cNvPr id="19" name="Rectangle 5">
              <a:extLst>
                <a:ext uri="{FF2B5EF4-FFF2-40B4-BE49-F238E27FC236}">
                  <a16:creationId xmlns:a16="http://schemas.microsoft.com/office/drawing/2014/main" id="{F952EB3F-E13E-43E0-B252-49E228607499}"/>
                </a:ext>
              </a:extLst>
            </xdr:cNvPr>
            <xdr:cNvSpPr/>
          </xdr:nvSpPr>
          <xdr:spPr>
            <a:xfrm>
              <a:off x="1353121" y="31610877"/>
              <a:ext cx="3744416" cy="1237390"/>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lvl="0"/>
              <a:r>
                <a:rPr lang="da-DK" sz="1800">
                  <a:solidFill>
                    <a:srgbClr val="6E6E6E"/>
                  </a:solidFill>
                </a:rPr>
                <a:t>H</a:t>
              </a:r>
              <a:r>
                <a:rPr lang="da-DK" sz="1200">
                  <a:solidFill>
                    <a:srgbClr val="6E6E6E"/>
                  </a:solidFill>
                </a:rPr>
                <a:t>0</a:t>
              </a:r>
              <a:r>
                <a:rPr lang="da-DK" sz="1800">
                  <a:solidFill>
                    <a:srgbClr val="6E6E6E"/>
                  </a:solidFill>
                </a:rPr>
                <a:t>: </a:t>
              </a:r>
              <a:r>
                <a:rPr lang="el-GR" sz="1800" i="0">
                  <a:solidFill>
                    <a:srgbClr val="6E6E6E"/>
                  </a:solidFill>
                  <a:latin typeface="Cambria Math"/>
                  <a:ea typeface="Cambria Math"/>
                </a:rPr>
                <a:t>β</a:t>
              </a:r>
              <a:r>
                <a:rPr lang="da-DK" sz="1800" i="0">
                  <a:solidFill>
                    <a:srgbClr val="6E6E6E"/>
                  </a:solidFill>
                  <a:latin typeface="Cambria Math"/>
                  <a:ea typeface="Cambria Math"/>
                </a:rPr>
                <a:t>=0</a:t>
              </a:r>
              <a:endParaRPr lang="da-DK" sz="1800">
                <a:solidFill>
                  <a:srgbClr val="6E6E6E"/>
                </a:solidFill>
              </a:endParaRPr>
            </a:p>
            <a:p>
              <a:pPr lvl="0"/>
              <a:endParaRPr lang="da-DK" sz="1800">
                <a:solidFill>
                  <a:srgbClr val="6E6E6E"/>
                </a:solidFill>
              </a:endParaRPr>
            </a:p>
            <a:p>
              <a:pPr lvl="0"/>
              <a:r>
                <a:rPr lang="da-DK" sz="1800" i="0">
                  <a:solidFill>
                    <a:srgbClr val="6E6E6E"/>
                  </a:solidFill>
                  <a:latin typeface="Cambria Math"/>
                </a:rPr>
                <a:t>𝑡</a:t>
              </a:r>
              <a:r>
                <a:rPr lang="da-DK" sz="1800" i="0">
                  <a:solidFill>
                    <a:srgbClr val="6E6E6E"/>
                  </a:solidFill>
                  <a:latin typeface="Cambria Math"/>
                  <a:ea typeface="Cambria Math"/>
                </a:rPr>
                <a:t>=</a:t>
              </a:r>
              <a:r>
                <a:rPr lang="da-DK" sz="1800" i="0">
                  <a:solidFill>
                    <a:srgbClr val="6E6E6E"/>
                  </a:solidFill>
                  <a:latin typeface="Cambria Math" panose="02040503050406030204" pitchFamily="18" charset="0"/>
                  <a:ea typeface="Cambria Math"/>
                </a:rPr>
                <a:t>(</a:t>
              </a:r>
              <a:r>
                <a:rPr lang="da-DK" sz="1800" i="0">
                  <a:solidFill>
                    <a:srgbClr val="6E6E6E"/>
                  </a:solidFill>
                  <a:latin typeface="Cambria Math"/>
                  <a:ea typeface="Cambria Math"/>
                </a:rPr>
                <a:t>𝑏</a:t>
              </a:r>
              <a:r>
                <a:rPr lang="da-DK" sz="1800" i="0">
                  <a:solidFill>
                    <a:srgbClr val="6E6E6E"/>
                  </a:solidFill>
                  <a:latin typeface="Cambria Math"/>
                </a:rPr>
                <a:t>−</a:t>
              </a:r>
              <a:r>
                <a:rPr lang="el-GR" sz="1800" i="0">
                  <a:solidFill>
                    <a:srgbClr val="6E6E6E"/>
                  </a:solidFill>
                  <a:latin typeface="Cambria Math"/>
                  <a:ea typeface="Cambria Math"/>
                </a:rPr>
                <a:t>β</a:t>
              </a:r>
              <a:r>
                <a:rPr lang="da-DK" sz="1800" i="0">
                  <a:solidFill>
                    <a:srgbClr val="6E6E6E"/>
                  </a:solidFill>
                  <a:latin typeface="Cambria Math" panose="02040503050406030204" pitchFamily="18" charset="0"/>
                  <a:ea typeface="Cambria Math"/>
                </a:rPr>
                <a:t>)/</a:t>
              </a:r>
              <a:r>
                <a:rPr lang="da-DK" sz="1800" i="0">
                  <a:solidFill>
                    <a:srgbClr val="6E6E6E"/>
                  </a:solidFill>
                  <a:latin typeface="Cambria Math"/>
                  <a:ea typeface="Cambria Math"/>
                </a:rPr>
                <a:t>𝑠</a:t>
              </a:r>
              <a:r>
                <a:rPr lang="da-DK" sz="1800" i="0">
                  <a:solidFill>
                    <a:srgbClr val="6E6E6E"/>
                  </a:solidFill>
                  <a:latin typeface="Cambria Math" panose="02040503050406030204" pitchFamily="18" charset="0"/>
                  <a:ea typeface="Cambria Math"/>
                </a:rPr>
                <a:t>_</a:t>
              </a:r>
              <a:r>
                <a:rPr lang="da-DK" sz="1800" i="0">
                  <a:solidFill>
                    <a:srgbClr val="6E6E6E"/>
                  </a:solidFill>
                  <a:latin typeface="Cambria Math"/>
                  <a:ea typeface="Cambria Math"/>
                </a:rPr>
                <a:t>𝑏</a:t>
              </a:r>
              <a:r>
                <a:rPr lang="da-DK" sz="1800" i="0">
                  <a:solidFill>
                    <a:srgbClr val="6E6E6E"/>
                  </a:solidFill>
                  <a:latin typeface="Cambria Math" panose="02040503050406030204" pitchFamily="18" charset="0"/>
                  <a:ea typeface="Cambria Math"/>
                </a:rPr>
                <a:t> </a:t>
              </a:r>
              <a:r>
                <a:rPr lang="da-DK" sz="1800" b="0" i="0">
                  <a:solidFill>
                    <a:srgbClr val="6E6E6E"/>
                  </a:solidFill>
                  <a:latin typeface="Cambria Math"/>
                  <a:ea typeface="Cambria Math"/>
                </a:rPr>
                <a:t>=</a:t>
              </a:r>
              <a:r>
                <a:rPr lang="da-DK" sz="1800" i="0">
                  <a:solidFill>
                    <a:srgbClr val="6E6E6E"/>
                  </a:solidFill>
                  <a:latin typeface="Cambria Math"/>
                  <a:ea typeface="Cambria Math"/>
                </a:rPr>
                <a:t>𝑏</a:t>
              </a:r>
              <a:r>
                <a:rPr lang="da-DK" sz="1800" i="0">
                  <a:solidFill>
                    <a:srgbClr val="6E6E6E"/>
                  </a:solidFill>
                  <a:latin typeface="Cambria Math" panose="02040503050406030204" pitchFamily="18" charset="0"/>
                  <a:ea typeface="Cambria Math"/>
                </a:rPr>
                <a:t>/</a:t>
              </a:r>
              <a:r>
                <a:rPr lang="da-DK" sz="1800" i="0">
                  <a:solidFill>
                    <a:srgbClr val="6E6E6E"/>
                  </a:solidFill>
                  <a:latin typeface="Cambria Math"/>
                  <a:ea typeface="Cambria Math"/>
                </a:rPr>
                <a:t>𝑠</a:t>
              </a:r>
              <a:r>
                <a:rPr lang="da-DK" sz="1800" i="0">
                  <a:solidFill>
                    <a:srgbClr val="6E6E6E"/>
                  </a:solidFill>
                  <a:latin typeface="Cambria Math" panose="02040503050406030204" pitchFamily="18" charset="0"/>
                  <a:ea typeface="Cambria Math"/>
                </a:rPr>
                <a:t>_</a:t>
              </a:r>
              <a:r>
                <a:rPr lang="da-DK" sz="1800" i="0">
                  <a:solidFill>
                    <a:srgbClr val="6E6E6E"/>
                  </a:solidFill>
                  <a:latin typeface="Cambria Math"/>
                  <a:ea typeface="Cambria Math"/>
                </a:rPr>
                <a:t>𝑏</a:t>
              </a:r>
              <a:r>
                <a:rPr lang="da-DK" sz="1800" i="0">
                  <a:solidFill>
                    <a:srgbClr val="6E6E6E"/>
                  </a:solidFill>
                  <a:latin typeface="Cambria Math" panose="02040503050406030204" pitchFamily="18" charset="0"/>
                  <a:ea typeface="Cambria Math"/>
                </a:rPr>
                <a:t> </a:t>
              </a:r>
              <a:r>
                <a:rPr lang="da-DK" sz="1800" b="0" i="0">
                  <a:solidFill>
                    <a:srgbClr val="6E6E6E"/>
                  </a:solidFill>
                  <a:latin typeface="Cambria Math"/>
                  <a:ea typeface="Cambria Math"/>
                </a:rPr>
                <a:t>=0.56</a:t>
              </a:r>
              <a:r>
                <a:rPr lang="da-DK" sz="1800" b="0" i="0">
                  <a:solidFill>
                    <a:srgbClr val="6E6E6E"/>
                  </a:solidFill>
                  <a:latin typeface="Cambria Math" panose="02040503050406030204" pitchFamily="18" charset="0"/>
                  <a:ea typeface="Cambria Math"/>
                </a:rPr>
                <a:t>/</a:t>
              </a:r>
              <a:r>
                <a:rPr lang="da-DK" sz="1800" b="0" i="0">
                  <a:solidFill>
                    <a:srgbClr val="6E6E6E"/>
                  </a:solidFill>
                  <a:latin typeface="Cambria Math"/>
                  <a:ea typeface="Cambria Math"/>
                </a:rPr>
                <a:t>0.517=3.54</a:t>
              </a:r>
              <a:endParaRPr lang="da-DK" sz="1800"/>
            </a:p>
          </xdr:txBody>
        </xdr:sp>
      </mc:Fallback>
    </mc:AlternateContent>
    <xdr:clientData/>
  </xdr:twoCellAnchor>
  <xdr:twoCellAnchor editAs="oneCell">
    <xdr:from>
      <xdr:col>9</xdr:col>
      <xdr:colOff>89863</xdr:colOff>
      <xdr:row>174</xdr:row>
      <xdr:rowOff>120777</xdr:rowOff>
    </xdr:from>
    <xdr:to>
      <xdr:col>14</xdr:col>
      <xdr:colOff>92285</xdr:colOff>
      <xdr:row>181</xdr:row>
      <xdr:rowOff>33899</xdr:rowOff>
    </xdr:to>
    <xdr:pic>
      <xdr:nvPicPr>
        <xdr:cNvPr id="20" name="Picture 2" descr="C:\Users\Anders\Desktop\normal.png">
          <a:extLst>
            <a:ext uri="{FF2B5EF4-FFF2-40B4-BE49-F238E27FC236}">
              <a16:creationId xmlns:a16="http://schemas.microsoft.com/office/drawing/2014/main" id="{FB5ADE7D-CD4E-4F01-8F66-1FA6F0A72F7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57176" y="31791402"/>
          <a:ext cx="3240922" cy="117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114101</xdr:colOff>
      <xdr:row>177</xdr:row>
      <xdr:rowOff>52563</xdr:rowOff>
    </xdr:from>
    <xdr:to>
      <xdr:col>13</xdr:col>
      <xdr:colOff>472926</xdr:colOff>
      <xdr:row>180</xdr:row>
      <xdr:rowOff>13644</xdr:rowOff>
    </xdr:to>
    <xdr:cxnSp macro="">
      <xdr:nvCxnSpPr>
        <xdr:cNvPr id="21" name="Straight Arrow Connector 14">
          <a:extLst>
            <a:ext uri="{FF2B5EF4-FFF2-40B4-BE49-F238E27FC236}">
              <a16:creationId xmlns:a16="http://schemas.microsoft.com/office/drawing/2014/main" id="{2D61EE10-EF6C-4670-832B-C0131B7D6D4B}"/>
            </a:ext>
          </a:extLst>
        </xdr:cNvPr>
        <xdr:cNvCxnSpPr/>
      </xdr:nvCxnSpPr>
      <xdr:spPr>
        <a:xfrm flipH="1">
          <a:off x="7872214" y="32266113"/>
          <a:ext cx="358825" cy="504006"/>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229247</xdr:colOff>
      <xdr:row>177</xdr:row>
      <xdr:rowOff>66463</xdr:rowOff>
    </xdr:from>
    <xdr:to>
      <xdr:col>10</xdr:col>
      <xdr:colOff>74612</xdr:colOff>
      <xdr:row>180</xdr:row>
      <xdr:rowOff>13644</xdr:rowOff>
    </xdr:to>
    <xdr:cxnSp macro="">
      <xdr:nvCxnSpPr>
        <xdr:cNvPr id="22" name="Straight Arrow Connector 18">
          <a:extLst>
            <a:ext uri="{FF2B5EF4-FFF2-40B4-BE49-F238E27FC236}">
              <a16:creationId xmlns:a16="http://schemas.microsoft.com/office/drawing/2014/main" id="{914E1FBE-940E-47DD-9A76-2AF1BADCB640}"/>
            </a:ext>
          </a:extLst>
        </xdr:cNvPr>
        <xdr:cNvCxnSpPr/>
      </xdr:nvCxnSpPr>
      <xdr:spPr>
        <a:xfrm>
          <a:off x="5396560" y="32280013"/>
          <a:ext cx="493065" cy="490106"/>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229246</xdr:colOff>
      <xdr:row>167</xdr:row>
      <xdr:rowOff>54950</xdr:rowOff>
    </xdr:from>
    <xdr:to>
      <xdr:col>10</xdr:col>
      <xdr:colOff>286195</xdr:colOff>
      <xdr:row>175</xdr:row>
      <xdr:rowOff>137515</xdr:rowOff>
    </xdr:to>
    <xdr:cxnSp macro="">
      <xdr:nvCxnSpPr>
        <xdr:cNvPr id="23" name="Straight Arrow Connector 22">
          <a:extLst>
            <a:ext uri="{FF2B5EF4-FFF2-40B4-BE49-F238E27FC236}">
              <a16:creationId xmlns:a16="http://schemas.microsoft.com/office/drawing/2014/main" id="{E8FED0F1-E9FF-41C0-8CBE-8332A91921CA}"/>
            </a:ext>
          </a:extLst>
        </xdr:cNvPr>
        <xdr:cNvCxnSpPr/>
      </xdr:nvCxnSpPr>
      <xdr:spPr>
        <a:xfrm flipV="1">
          <a:off x="5396559" y="30458750"/>
          <a:ext cx="704649" cy="1530365"/>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438595</xdr:colOff>
      <xdr:row>167</xdr:row>
      <xdr:rowOff>54950</xdr:rowOff>
    </xdr:from>
    <xdr:to>
      <xdr:col>13</xdr:col>
      <xdr:colOff>472925</xdr:colOff>
      <xdr:row>175</xdr:row>
      <xdr:rowOff>137515</xdr:rowOff>
    </xdr:to>
    <xdr:cxnSp macro="">
      <xdr:nvCxnSpPr>
        <xdr:cNvPr id="24" name="Straight Arrow Connector 26">
          <a:extLst>
            <a:ext uri="{FF2B5EF4-FFF2-40B4-BE49-F238E27FC236}">
              <a16:creationId xmlns:a16="http://schemas.microsoft.com/office/drawing/2014/main" id="{1426BE46-E126-4ED4-86A6-78F62369BC02}"/>
            </a:ext>
          </a:extLst>
        </xdr:cNvPr>
        <xdr:cNvCxnSpPr/>
      </xdr:nvCxnSpPr>
      <xdr:spPr>
        <a:xfrm flipH="1" flipV="1">
          <a:off x="6253608" y="30458750"/>
          <a:ext cx="1977430" cy="1530365"/>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110108</xdr:colOff>
      <xdr:row>165</xdr:row>
      <xdr:rowOff>163946</xdr:rowOff>
    </xdr:from>
    <xdr:to>
      <xdr:col>10</xdr:col>
      <xdr:colOff>542156</xdr:colOff>
      <xdr:row>168</xdr:row>
      <xdr:rowOff>52932</xdr:rowOff>
    </xdr:to>
    <xdr:sp macro="" textlink="">
      <xdr:nvSpPr>
        <xdr:cNvPr id="54" name="Oval 34">
          <a:extLst>
            <a:ext uri="{FF2B5EF4-FFF2-40B4-BE49-F238E27FC236}">
              <a16:creationId xmlns:a16="http://schemas.microsoft.com/office/drawing/2014/main" id="{8CD64EBF-58DA-4B0F-A18B-1B3BCFAC289E}"/>
            </a:ext>
          </a:extLst>
        </xdr:cNvPr>
        <xdr:cNvSpPr/>
      </xdr:nvSpPr>
      <xdr:spPr>
        <a:xfrm>
          <a:off x="5925121" y="30205796"/>
          <a:ext cx="432048" cy="43191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13</xdr:col>
      <xdr:colOff>167478</xdr:colOff>
      <xdr:row>175</xdr:row>
      <xdr:rowOff>133350</xdr:rowOff>
    </xdr:from>
    <xdr:to>
      <xdr:col>14</xdr:col>
      <xdr:colOff>53899</xdr:colOff>
      <xdr:row>177</xdr:row>
      <xdr:rowOff>48399</xdr:rowOff>
    </xdr:to>
    <xdr:sp macro="" textlink="">
      <xdr:nvSpPr>
        <xdr:cNvPr id="26" name="TextBox 16">
          <a:extLst>
            <a:ext uri="{FF2B5EF4-FFF2-40B4-BE49-F238E27FC236}">
              <a16:creationId xmlns:a16="http://schemas.microsoft.com/office/drawing/2014/main" id="{41965806-3538-47D5-AF09-9AB3D43EE467}"/>
            </a:ext>
          </a:extLst>
        </xdr:cNvPr>
        <xdr:cNvSpPr txBox="1"/>
      </xdr:nvSpPr>
      <xdr:spPr>
        <a:xfrm>
          <a:off x="7925591" y="31984950"/>
          <a:ext cx="534121" cy="276999"/>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200"/>
            <a:t>.012</a:t>
          </a:r>
        </a:p>
      </xdr:txBody>
    </xdr:sp>
    <xdr:clientData/>
  </xdr:twoCellAnchor>
  <xdr:twoCellAnchor>
    <xdr:from>
      <xdr:col>8</xdr:col>
      <xdr:colOff>571500</xdr:colOff>
      <xdr:row>175</xdr:row>
      <xdr:rowOff>147250</xdr:rowOff>
    </xdr:from>
    <xdr:to>
      <xdr:col>9</xdr:col>
      <xdr:colOff>457921</xdr:colOff>
      <xdr:row>177</xdr:row>
      <xdr:rowOff>62299</xdr:rowOff>
    </xdr:to>
    <xdr:sp macro="" textlink="">
      <xdr:nvSpPr>
        <xdr:cNvPr id="27" name="TextBox 21">
          <a:extLst>
            <a:ext uri="{FF2B5EF4-FFF2-40B4-BE49-F238E27FC236}">
              <a16:creationId xmlns:a16="http://schemas.microsoft.com/office/drawing/2014/main" id="{86DBD541-5613-44B9-8FC2-A5B16E2EB0B4}"/>
            </a:ext>
          </a:extLst>
        </xdr:cNvPr>
        <xdr:cNvSpPr txBox="1"/>
      </xdr:nvSpPr>
      <xdr:spPr>
        <a:xfrm>
          <a:off x="5091113" y="31998850"/>
          <a:ext cx="534121" cy="276999"/>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200"/>
            <a:t>.012</a:t>
          </a:r>
        </a:p>
      </xdr:txBody>
    </xdr:sp>
    <xdr:clientData/>
  </xdr:twoCellAnchor>
  <xdr:twoCellAnchor>
    <xdr:from>
      <xdr:col>12</xdr:col>
      <xdr:colOff>180626</xdr:colOff>
      <xdr:row>180</xdr:row>
      <xdr:rowOff>100013</xdr:rowOff>
    </xdr:from>
    <xdr:to>
      <xdr:col>13</xdr:col>
      <xdr:colOff>558827</xdr:colOff>
      <xdr:row>182</xdr:row>
      <xdr:rowOff>45840</xdr:rowOff>
    </xdr:to>
    <mc:AlternateContent xmlns:mc="http://schemas.openxmlformats.org/markup-compatibility/2006" xmlns:a14="http://schemas.microsoft.com/office/drawing/2010/main">
      <mc:Choice Requires="a14">
        <xdr:sp macro="" textlink="">
          <xdr:nvSpPr>
            <xdr:cNvPr id="28" name="TextBox 12">
              <a:extLst>
                <a:ext uri="{FF2B5EF4-FFF2-40B4-BE49-F238E27FC236}">
                  <a16:creationId xmlns:a16="http://schemas.microsoft.com/office/drawing/2014/main" id="{94F6EC53-6D5E-4E38-A5C1-8B1FC2CD3D51}"/>
                </a:ext>
              </a:extLst>
            </xdr:cNvPr>
            <xdr:cNvSpPr txBox="1"/>
          </xdr:nvSpPr>
          <xdr:spPr>
            <a:xfrm>
              <a:off x="7291039" y="32856488"/>
              <a:ext cx="1025901"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400" i="1">
                        <a:latin typeface="Cambria Math"/>
                      </a:rPr>
                      <m:t>𝑡</m:t>
                    </m:r>
                    <m:r>
                      <a:rPr lang="da-DK" sz="1400" i="1">
                        <a:latin typeface="Cambria Math"/>
                      </a:rPr>
                      <m:t>=3.54</m:t>
                    </m:r>
                  </m:oMath>
                </m:oMathPara>
              </a14:m>
              <a:endParaRPr lang="da-DK" sz="1400"/>
            </a:p>
          </xdr:txBody>
        </xdr:sp>
      </mc:Choice>
      <mc:Fallback xmlns="">
        <xdr:sp macro="" textlink="">
          <xdr:nvSpPr>
            <xdr:cNvPr id="28" name="TextBox 12">
              <a:extLst>
                <a:ext uri="{FF2B5EF4-FFF2-40B4-BE49-F238E27FC236}">
                  <a16:creationId xmlns:a16="http://schemas.microsoft.com/office/drawing/2014/main" id="{94F6EC53-6D5E-4E38-A5C1-8B1FC2CD3D51}"/>
                </a:ext>
              </a:extLst>
            </xdr:cNvPr>
            <xdr:cNvSpPr txBox="1"/>
          </xdr:nvSpPr>
          <xdr:spPr>
            <a:xfrm>
              <a:off x="7291039" y="32856488"/>
              <a:ext cx="1025901"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400" i="0">
                  <a:latin typeface="Cambria Math"/>
                </a:rPr>
                <a:t>𝑡=3.54</a:t>
              </a:r>
              <a:endParaRPr lang="da-DK" sz="1400"/>
            </a:p>
          </xdr:txBody>
        </xdr:sp>
      </mc:Fallback>
    </mc:AlternateContent>
    <xdr:clientData/>
  </xdr:twoCellAnchor>
  <xdr:twoCellAnchor>
    <xdr:from>
      <xdr:col>9</xdr:col>
      <xdr:colOff>428625</xdr:colOff>
      <xdr:row>180</xdr:row>
      <xdr:rowOff>100014</xdr:rowOff>
    </xdr:from>
    <xdr:to>
      <xdr:col>11</xdr:col>
      <xdr:colOff>132457</xdr:colOff>
      <xdr:row>182</xdr:row>
      <xdr:rowOff>45841</xdr:rowOff>
    </xdr:to>
    <mc:AlternateContent xmlns:mc="http://schemas.openxmlformats.org/markup-compatibility/2006" xmlns:a14="http://schemas.microsoft.com/office/drawing/2010/main">
      <mc:Choice Requires="a14">
        <xdr:sp macro="" textlink="">
          <xdr:nvSpPr>
            <xdr:cNvPr id="29" name="TextBox 13">
              <a:extLst>
                <a:ext uri="{FF2B5EF4-FFF2-40B4-BE49-F238E27FC236}">
                  <a16:creationId xmlns:a16="http://schemas.microsoft.com/office/drawing/2014/main" id="{843BF891-3847-460F-9DC8-64F10844A701}"/>
                </a:ext>
              </a:extLst>
            </xdr:cNvPr>
            <xdr:cNvSpPr txBox="1"/>
          </xdr:nvSpPr>
          <xdr:spPr>
            <a:xfrm>
              <a:off x="5595938" y="32856489"/>
              <a:ext cx="999232"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400" i="1">
                        <a:latin typeface="Cambria Math"/>
                      </a:rPr>
                      <m:t>𝑡</m:t>
                    </m:r>
                    <m:r>
                      <a:rPr lang="da-DK" sz="1400" i="1">
                        <a:latin typeface="Cambria Math"/>
                      </a:rPr>
                      <m:t>=−3.54</m:t>
                    </m:r>
                  </m:oMath>
                </m:oMathPara>
              </a14:m>
              <a:endParaRPr lang="da-DK" sz="1400"/>
            </a:p>
          </xdr:txBody>
        </xdr:sp>
      </mc:Choice>
      <mc:Fallback xmlns="">
        <xdr:sp macro="" textlink="">
          <xdr:nvSpPr>
            <xdr:cNvPr id="29" name="TextBox 13">
              <a:extLst>
                <a:ext uri="{FF2B5EF4-FFF2-40B4-BE49-F238E27FC236}">
                  <a16:creationId xmlns:a16="http://schemas.microsoft.com/office/drawing/2014/main" id="{843BF891-3847-460F-9DC8-64F10844A701}"/>
                </a:ext>
              </a:extLst>
            </xdr:cNvPr>
            <xdr:cNvSpPr txBox="1"/>
          </xdr:nvSpPr>
          <xdr:spPr>
            <a:xfrm>
              <a:off x="5595938" y="32856489"/>
              <a:ext cx="999232"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400" i="0">
                  <a:latin typeface="Cambria Math"/>
                </a:rPr>
                <a:t>𝑡=−3.54</a:t>
              </a:r>
              <a:endParaRPr lang="da-DK" sz="1400"/>
            </a:p>
          </xdr:txBody>
        </xdr:sp>
      </mc:Fallback>
    </mc:AlternateContent>
    <xdr:clientData/>
  </xdr:twoCellAnchor>
  <xdr:twoCellAnchor editAs="oneCell">
    <xdr:from>
      <xdr:col>3</xdr:col>
      <xdr:colOff>0</xdr:colOff>
      <xdr:row>184</xdr:row>
      <xdr:rowOff>0</xdr:rowOff>
    </xdr:from>
    <xdr:to>
      <xdr:col>8</xdr:col>
      <xdr:colOff>523875</xdr:colOff>
      <xdr:row>190</xdr:row>
      <xdr:rowOff>0</xdr:rowOff>
    </xdr:to>
    <xdr:pic>
      <xdr:nvPicPr>
        <xdr:cNvPr id="30" name="Picture 2">
          <a:extLst>
            <a:ext uri="{FF2B5EF4-FFF2-40B4-BE49-F238E27FC236}">
              <a16:creationId xmlns:a16="http://schemas.microsoft.com/office/drawing/2014/main" id="{B68D8AAD-4970-4C9D-BB5D-B1EE955E45A9}"/>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81113" y="33480375"/>
          <a:ext cx="3762375" cy="10858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5</xdr:col>
      <xdr:colOff>170948</xdr:colOff>
      <xdr:row>187</xdr:row>
      <xdr:rowOff>0</xdr:rowOff>
    </xdr:from>
    <xdr:to>
      <xdr:col>5</xdr:col>
      <xdr:colOff>510018</xdr:colOff>
      <xdr:row>188</xdr:row>
      <xdr:rowOff>161674</xdr:rowOff>
    </xdr:to>
    <xdr:sp macro="" textlink="">
      <xdr:nvSpPr>
        <xdr:cNvPr id="55" name="Oval 7">
          <a:extLst>
            <a:ext uri="{FF2B5EF4-FFF2-40B4-BE49-F238E27FC236}">
              <a16:creationId xmlns:a16="http://schemas.microsoft.com/office/drawing/2014/main" id="{10C2D239-7079-4F25-95E6-9CA3FE5A40D6}"/>
            </a:ext>
          </a:extLst>
        </xdr:cNvPr>
        <xdr:cNvSpPr/>
      </xdr:nvSpPr>
      <xdr:spPr>
        <a:xfrm>
          <a:off x="2747461" y="34023300"/>
          <a:ext cx="339070" cy="34264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0</xdr:colOff>
      <xdr:row>191</xdr:row>
      <xdr:rowOff>91976</xdr:rowOff>
    </xdr:from>
    <xdr:to>
      <xdr:col>13</xdr:col>
      <xdr:colOff>75729</xdr:colOff>
      <xdr:row>196</xdr:row>
      <xdr:rowOff>23677</xdr:rowOff>
    </xdr:to>
    <mc:AlternateContent xmlns:mc="http://schemas.openxmlformats.org/markup-compatibility/2006" xmlns:a14="http://schemas.microsoft.com/office/drawing/2010/main">
      <mc:Choice Requires="a14">
        <xdr:sp macro="" textlink="">
          <xdr:nvSpPr>
            <xdr:cNvPr id="32" name="TextBox 9">
              <a:extLst>
                <a:ext uri="{FF2B5EF4-FFF2-40B4-BE49-F238E27FC236}">
                  <a16:creationId xmlns:a16="http://schemas.microsoft.com/office/drawing/2014/main" id="{A46D989E-22D9-4AAB-972D-3F649B7E9A78}"/>
                </a:ext>
              </a:extLst>
            </xdr:cNvPr>
            <xdr:cNvSpPr txBox="1"/>
          </xdr:nvSpPr>
          <xdr:spPr>
            <a:xfrm>
              <a:off x="1281113" y="34839176"/>
              <a:ext cx="6552729" cy="836576"/>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indent="-342900">
                <a:buFont typeface="Wingdings" panose="05000000000000000000" pitchFamily="2" charset="2"/>
                <a:buChar char="q"/>
              </a:pPr>
              <a:r>
                <a:rPr lang="da-DK" sz="1600" b="1"/>
                <a:t>Den kvadrerede korrelationskoefficient (</a:t>
              </a:r>
              <a14:m>
                <m:oMath xmlns:m="http://schemas.openxmlformats.org/officeDocument/2006/math">
                  <m:sSup>
                    <m:sSupPr>
                      <m:ctrlPr>
                        <a:rPr lang="da-DK" sz="1600" b="1" i="1">
                          <a:latin typeface="Cambria Math" panose="02040503050406030204" pitchFamily="18" charset="0"/>
                        </a:rPr>
                      </m:ctrlPr>
                    </m:sSupPr>
                    <m:e>
                      <m:r>
                        <a:rPr lang="da-DK" sz="1600" b="1" i="1">
                          <a:latin typeface="Cambria Math"/>
                        </a:rPr>
                        <m:t>𝑹</m:t>
                      </m:r>
                    </m:e>
                    <m:sup>
                      <m:r>
                        <a:rPr lang="da-DK" sz="1600" b="1" i="1">
                          <a:latin typeface="Cambria Math"/>
                        </a:rPr>
                        <m:t>𝟐</m:t>
                      </m:r>
                    </m:sup>
                  </m:sSup>
                </m:oMath>
              </a14:m>
              <a:r>
                <a:rPr lang="da-DK" sz="1600" b="1"/>
                <a:t>)</a:t>
              </a:r>
              <a:r>
                <a:rPr lang="da-DK" sz="1600"/>
                <a:t> angiver hvor stor en del af variansen i </a:t>
              </a:r>
              <a14:m>
                <m:oMath xmlns:m="http://schemas.openxmlformats.org/officeDocument/2006/math">
                  <m:r>
                    <a:rPr lang="da-DK" sz="1600" i="1">
                      <a:latin typeface="Cambria Math"/>
                    </a:rPr>
                    <m:t>𝑌</m:t>
                  </m:r>
                </m:oMath>
              </a14:m>
              <a:r>
                <a:rPr lang="da-DK" sz="1600"/>
                <a:t> (Depression), der bliver ”forklaret” af </a:t>
              </a:r>
              <a14:m>
                <m:oMath xmlns:m="http://schemas.openxmlformats.org/officeDocument/2006/math">
                  <m:r>
                    <a:rPr lang="da-DK" sz="1600" b="0" i="1">
                      <a:latin typeface="Cambria Math"/>
                    </a:rPr>
                    <m:t>𝑋</m:t>
                  </m:r>
                  <m:r>
                    <a:rPr lang="da-DK" sz="1600" i="1">
                      <a:latin typeface="Cambria Math"/>
                    </a:rPr>
                    <m:t> </m:t>
                  </m:r>
                </m:oMath>
              </a14:m>
              <a:r>
                <a:rPr lang="da-DK" sz="1600"/>
                <a:t>(Stress).</a:t>
              </a:r>
            </a:p>
          </xdr:txBody>
        </xdr:sp>
      </mc:Choice>
      <mc:Fallback xmlns="">
        <xdr:sp macro="" textlink="">
          <xdr:nvSpPr>
            <xdr:cNvPr id="32" name="TextBox 9">
              <a:extLst>
                <a:ext uri="{FF2B5EF4-FFF2-40B4-BE49-F238E27FC236}">
                  <a16:creationId xmlns:a16="http://schemas.microsoft.com/office/drawing/2014/main" id="{A46D989E-22D9-4AAB-972D-3F649B7E9A78}"/>
                </a:ext>
              </a:extLst>
            </xdr:cNvPr>
            <xdr:cNvSpPr txBox="1"/>
          </xdr:nvSpPr>
          <xdr:spPr>
            <a:xfrm>
              <a:off x="1281113" y="34839176"/>
              <a:ext cx="6552729" cy="836576"/>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indent="-342900">
                <a:buFont typeface="Wingdings" panose="05000000000000000000" pitchFamily="2" charset="2"/>
                <a:buChar char="q"/>
              </a:pPr>
              <a:r>
                <a:rPr lang="da-DK" sz="1600" b="1"/>
                <a:t>Den kvadrerede korrelationskoefficient (</a:t>
              </a:r>
              <a:r>
                <a:rPr lang="da-DK" sz="1600" b="1" i="0">
                  <a:latin typeface="Cambria Math"/>
                </a:rPr>
                <a:t>𝑹</a:t>
              </a:r>
              <a:r>
                <a:rPr lang="da-DK" sz="1600" b="1" i="0">
                  <a:latin typeface="Cambria Math" panose="02040503050406030204" pitchFamily="18" charset="0"/>
                </a:rPr>
                <a:t>^</a:t>
              </a:r>
              <a:r>
                <a:rPr lang="da-DK" sz="1600" b="1" i="0">
                  <a:latin typeface="Cambria Math"/>
                </a:rPr>
                <a:t>𝟐</a:t>
              </a:r>
              <a:r>
                <a:rPr lang="da-DK" sz="1600" b="1"/>
                <a:t>)</a:t>
              </a:r>
              <a:r>
                <a:rPr lang="da-DK" sz="1600"/>
                <a:t> angiver hvor stor en del af variansen i </a:t>
              </a:r>
              <a:r>
                <a:rPr lang="da-DK" sz="1600" i="0">
                  <a:latin typeface="Cambria Math"/>
                </a:rPr>
                <a:t>𝑌</a:t>
              </a:r>
              <a:r>
                <a:rPr lang="da-DK" sz="1600"/>
                <a:t> (Depression), der bliver ”forklaret” af </a:t>
              </a:r>
              <a:r>
                <a:rPr lang="da-DK" sz="1600" b="0" i="0">
                  <a:latin typeface="Cambria Math"/>
                </a:rPr>
                <a:t>𝑋</a:t>
              </a:r>
              <a:r>
                <a:rPr lang="da-DK" sz="1600" i="0">
                  <a:latin typeface="Cambria Math"/>
                </a:rPr>
                <a:t> </a:t>
              </a:r>
              <a:r>
                <a:rPr lang="da-DK" sz="1600"/>
                <a:t>(Stress).</a:t>
              </a:r>
            </a:p>
          </xdr:txBody>
        </xdr:sp>
      </mc:Fallback>
    </mc:AlternateContent>
    <xdr:clientData/>
  </xdr:twoCellAnchor>
  <xdr:twoCellAnchor>
    <xdr:from>
      <xdr:col>3</xdr:col>
      <xdr:colOff>305991</xdr:colOff>
      <xdr:row>196</xdr:row>
      <xdr:rowOff>170224</xdr:rowOff>
    </xdr:from>
    <xdr:to>
      <xdr:col>5</xdr:col>
      <xdr:colOff>272731</xdr:colOff>
      <xdr:row>198</xdr:row>
      <xdr:rowOff>177606</xdr:rowOff>
    </xdr:to>
    <mc:AlternateContent xmlns:mc="http://schemas.openxmlformats.org/markup-compatibility/2006" xmlns:a14="http://schemas.microsoft.com/office/drawing/2010/main">
      <mc:Choice Requires="a14">
        <xdr:sp macro="" textlink="">
          <xdr:nvSpPr>
            <xdr:cNvPr id="33" name="Rectangle 10">
              <a:extLst>
                <a:ext uri="{FF2B5EF4-FFF2-40B4-BE49-F238E27FC236}">
                  <a16:creationId xmlns:a16="http://schemas.microsoft.com/office/drawing/2014/main" id="{0F58DB2D-8003-4D24-972E-5A42326BB2FE}"/>
                </a:ext>
              </a:extLst>
            </xdr:cNvPr>
            <xdr:cNvSpPr/>
          </xdr:nvSpPr>
          <xdr:spPr>
            <a:xfrm>
              <a:off x="1587104" y="35822299"/>
              <a:ext cx="1262140" cy="36933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sSup>
                      <m:sSupPr>
                        <m:ctrlPr>
                          <a:rPr lang="da-DK" sz="1800" i="1">
                            <a:latin typeface="Cambria Math" panose="02040503050406030204" pitchFamily="18" charset="0"/>
                          </a:rPr>
                        </m:ctrlPr>
                      </m:sSupPr>
                      <m:e>
                        <m:r>
                          <a:rPr lang="da-DK" sz="1800" i="1">
                            <a:latin typeface="Cambria Math"/>
                          </a:rPr>
                          <m:t>𝑅</m:t>
                        </m:r>
                      </m:e>
                      <m:sup>
                        <m:r>
                          <a:rPr lang="da-DK" sz="1800" i="1">
                            <a:latin typeface="Cambria Math"/>
                          </a:rPr>
                          <m:t>2</m:t>
                        </m:r>
                      </m:sup>
                    </m:sSup>
                    <m:r>
                      <a:rPr lang="da-DK" sz="1800" b="0" i="1">
                        <a:latin typeface="Cambria Math"/>
                      </a:rPr>
                      <m:t>=.758</m:t>
                    </m:r>
                  </m:oMath>
                </m:oMathPara>
              </a14:m>
              <a:endParaRPr lang="da-DK" sz="1800"/>
            </a:p>
          </xdr:txBody>
        </xdr:sp>
      </mc:Choice>
      <mc:Fallback xmlns="">
        <xdr:sp macro="" textlink="">
          <xdr:nvSpPr>
            <xdr:cNvPr id="33" name="Rectangle 10">
              <a:extLst>
                <a:ext uri="{FF2B5EF4-FFF2-40B4-BE49-F238E27FC236}">
                  <a16:creationId xmlns:a16="http://schemas.microsoft.com/office/drawing/2014/main" id="{0F58DB2D-8003-4D24-972E-5A42326BB2FE}"/>
                </a:ext>
              </a:extLst>
            </xdr:cNvPr>
            <xdr:cNvSpPr/>
          </xdr:nvSpPr>
          <xdr:spPr>
            <a:xfrm>
              <a:off x="1587104" y="35822299"/>
              <a:ext cx="1262140" cy="36933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800" i="0">
                  <a:latin typeface="Cambria Math"/>
                </a:rPr>
                <a:t>𝑅</a:t>
              </a:r>
              <a:r>
                <a:rPr lang="da-DK" sz="1800" i="0">
                  <a:latin typeface="Cambria Math" panose="02040503050406030204" pitchFamily="18" charset="0"/>
                </a:rPr>
                <a:t>^</a:t>
              </a:r>
              <a:r>
                <a:rPr lang="da-DK" sz="1800" i="0">
                  <a:latin typeface="Cambria Math"/>
                </a:rPr>
                <a:t>2</a:t>
              </a:r>
              <a:r>
                <a:rPr lang="da-DK" sz="1800" b="0" i="0">
                  <a:latin typeface="Cambria Math"/>
                </a:rPr>
                <a:t>=.758</a:t>
              </a:r>
              <a:endParaRPr lang="da-DK" sz="1800"/>
            </a:p>
          </xdr:txBody>
        </xdr:sp>
      </mc:Fallback>
    </mc:AlternateContent>
    <xdr:clientData/>
  </xdr:twoCellAnchor>
  <xdr:twoCellAnchor>
    <xdr:from>
      <xdr:col>3</xdr:col>
      <xdr:colOff>360041</xdr:colOff>
      <xdr:row>199</xdr:row>
      <xdr:rowOff>171425</xdr:rowOff>
    </xdr:from>
    <xdr:to>
      <xdr:col>13</xdr:col>
      <xdr:colOff>435770</xdr:colOff>
      <xdr:row>201</xdr:row>
      <xdr:rowOff>148029</xdr:rowOff>
    </xdr:to>
    <xdr:sp macro="" textlink="">
      <xdr:nvSpPr>
        <xdr:cNvPr id="34" name="TextBox 11">
          <a:extLst>
            <a:ext uri="{FF2B5EF4-FFF2-40B4-BE49-F238E27FC236}">
              <a16:creationId xmlns:a16="http://schemas.microsoft.com/office/drawing/2014/main" id="{466EBEFF-A7E2-4E6A-BE8F-B5F9CA9F6DDA}"/>
            </a:ext>
          </a:extLst>
        </xdr:cNvPr>
        <xdr:cNvSpPr txBox="1"/>
      </xdr:nvSpPr>
      <xdr:spPr>
        <a:xfrm>
          <a:off x="1641154" y="36366425"/>
          <a:ext cx="6552729" cy="338554"/>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t>76% af variansen i Depression bliver ”forklaret” af Stress.</a:t>
          </a:r>
        </a:p>
      </xdr:txBody>
    </xdr:sp>
    <xdr:clientData/>
  </xdr:twoCellAnchor>
  <xdr:twoCellAnchor editAs="oneCell">
    <xdr:from>
      <xdr:col>3</xdr:col>
      <xdr:colOff>0</xdr:colOff>
      <xdr:row>210</xdr:row>
      <xdr:rowOff>0</xdr:rowOff>
    </xdr:from>
    <xdr:to>
      <xdr:col>10</xdr:col>
      <xdr:colOff>342444</xdr:colOff>
      <xdr:row>225</xdr:row>
      <xdr:rowOff>134248</xdr:rowOff>
    </xdr:to>
    <xdr:pic>
      <xdr:nvPicPr>
        <xdr:cNvPr id="46" name="Picture 2" descr="E:\Macintosh HD\Users\Anders\Desktop\Screen Shot 2017-02-25 at 20.25.12.png">
          <a:extLst>
            <a:ext uri="{FF2B5EF4-FFF2-40B4-BE49-F238E27FC236}">
              <a16:creationId xmlns:a16="http://schemas.microsoft.com/office/drawing/2014/main" id="{2F6FC405-67BA-4AC7-9629-2769A033AFD1}"/>
            </a:ext>
          </a:extLst>
        </xdr:cNvPr>
        <xdr:cNvPicPr>
          <a:picLocks noChangeAspect="1" noChangeArrowheads="1"/>
        </xdr:cNvPicPr>
      </xdr:nvPicPr>
      <xdr:blipFill>
        <a:blip xmlns:r="http://schemas.openxmlformats.org/officeDocument/2006/relationships" r:embed="rId11" cstate="screen">
          <a:extLst>
            <a:ext uri="{28A0092B-C50C-407E-A947-70E740481C1C}">
              <a14:useLocalDpi xmlns:a14="http://schemas.microsoft.com/office/drawing/2010/main"/>
            </a:ext>
          </a:extLst>
        </a:blip>
        <a:srcRect/>
        <a:stretch>
          <a:fillRect/>
        </a:stretch>
      </xdr:blipFill>
      <xdr:spPr bwMode="auto">
        <a:xfrm>
          <a:off x="1281113" y="38185725"/>
          <a:ext cx="5158284" cy="2820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14967</xdr:colOff>
      <xdr:row>222</xdr:row>
      <xdr:rowOff>177469</xdr:rowOff>
    </xdr:from>
    <xdr:to>
      <xdr:col>9</xdr:col>
      <xdr:colOff>68727</xdr:colOff>
      <xdr:row>238</xdr:row>
      <xdr:rowOff>147756</xdr:rowOff>
    </xdr:to>
    <xdr:pic>
      <xdr:nvPicPr>
        <xdr:cNvPr id="47" name="Picture 4" descr="E:\Macintosh HD\Users\Anders\Desktop\Screen Shot 2017-02-25 at 21.05.38.png">
          <a:extLst>
            <a:ext uri="{FF2B5EF4-FFF2-40B4-BE49-F238E27FC236}">
              <a16:creationId xmlns:a16="http://schemas.microsoft.com/office/drawing/2014/main" id="{AF17685F-16D0-4465-94B9-B55111B59638}"/>
            </a:ext>
          </a:extLst>
        </xdr:cNvPr>
        <xdr:cNvPicPr>
          <a:picLocks noChangeAspect="1" noChangeArrowheads="1"/>
        </xdr:cNvPicPr>
      </xdr:nvPicPr>
      <xdr:blipFill>
        <a:blip xmlns:r="http://schemas.openxmlformats.org/officeDocument/2006/relationships" r:embed="rId12" cstate="screen">
          <a:extLst>
            <a:ext uri="{28A0092B-C50C-407E-A947-70E740481C1C}">
              <a14:useLocalDpi xmlns:a14="http://schemas.microsoft.com/office/drawing/2010/main"/>
            </a:ext>
          </a:extLst>
        </a:blip>
        <a:srcRect/>
        <a:stretch>
          <a:fillRect/>
        </a:stretch>
      </xdr:blipFill>
      <xdr:spPr bwMode="auto">
        <a:xfrm>
          <a:off x="1943780" y="40534894"/>
          <a:ext cx="3482760" cy="2835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241</xdr:row>
      <xdr:rowOff>0</xdr:rowOff>
    </xdr:from>
    <xdr:to>
      <xdr:col>11</xdr:col>
      <xdr:colOff>0</xdr:colOff>
      <xdr:row>249</xdr:row>
      <xdr:rowOff>38100</xdr:rowOff>
    </xdr:to>
    <xdr:pic>
      <xdr:nvPicPr>
        <xdr:cNvPr id="37" name="Picture 2">
          <a:extLst>
            <a:ext uri="{FF2B5EF4-FFF2-40B4-BE49-F238E27FC236}">
              <a16:creationId xmlns:a16="http://schemas.microsoft.com/office/drawing/2014/main" id="{3E4B32CA-25BF-4FE4-AE53-64534830AB6A}"/>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81113" y="43795950"/>
          <a:ext cx="5162550" cy="14859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9</xdr:col>
      <xdr:colOff>14288</xdr:colOff>
      <xdr:row>246</xdr:row>
      <xdr:rowOff>71438</xdr:rowOff>
    </xdr:from>
    <xdr:to>
      <xdr:col>10</xdr:col>
      <xdr:colOff>519113</xdr:colOff>
      <xdr:row>248</xdr:row>
      <xdr:rowOff>47625</xdr:rowOff>
    </xdr:to>
    <xdr:sp macro="" textlink="">
      <xdr:nvSpPr>
        <xdr:cNvPr id="56" name="Ellipse 37">
          <a:extLst>
            <a:ext uri="{FF2B5EF4-FFF2-40B4-BE49-F238E27FC236}">
              <a16:creationId xmlns:a16="http://schemas.microsoft.com/office/drawing/2014/main" id="{E9BF0B82-450D-4402-ABAF-6154E949176E}"/>
            </a:ext>
          </a:extLst>
        </xdr:cNvPr>
        <xdr:cNvSpPr/>
      </xdr:nvSpPr>
      <xdr:spPr>
        <a:xfrm>
          <a:off x="5181601" y="44772263"/>
          <a:ext cx="1152525" cy="33813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oneCellAnchor>
    <xdr:from>
      <xdr:col>2</xdr:col>
      <xdr:colOff>235742</xdr:colOff>
      <xdr:row>255</xdr:row>
      <xdr:rowOff>121444</xdr:rowOff>
    </xdr:from>
    <xdr:ext cx="4645819" cy="262380"/>
    <mc:AlternateContent xmlns:mc="http://schemas.openxmlformats.org/markup-compatibility/2006" xmlns:a14="http://schemas.microsoft.com/office/drawing/2010/main">
      <mc:Choice Requires="a14">
        <xdr:sp macro="" textlink="">
          <xdr:nvSpPr>
            <xdr:cNvPr id="51" name="Tekstfelt 39">
              <a:extLst>
                <a:ext uri="{FF2B5EF4-FFF2-40B4-BE49-F238E27FC236}">
                  <a16:creationId xmlns:a16="http://schemas.microsoft.com/office/drawing/2014/main" id="{AD7BDF22-B00A-4AFF-8FD6-EB3EE210183B}"/>
                </a:ext>
              </a:extLst>
            </xdr:cNvPr>
            <xdr:cNvSpPr txBox="1"/>
          </xdr:nvSpPr>
          <xdr:spPr>
            <a:xfrm>
              <a:off x="845342" y="46931104"/>
              <a:ext cx="4645819" cy="262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600" b="0" i="1">
                            <a:latin typeface="Cambria Math" panose="02040503050406030204" pitchFamily="18" charset="0"/>
                          </a:rPr>
                        </m:ctrlPr>
                      </m:accPr>
                      <m:e>
                        <m:r>
                          <m:rPr>
                            <m:sty m:val="p"/>
                          </m:rPr>
                          <a:rPr lang="da-DK" sz="1600" b="0" i="0">
                            <a:latin typeface="Cambria Math" panose="02040503050406030204" pitchFamily="18" charset="0"/>
                          </a:rPr>
                          <m:t>Y</m:t>
                        </m:r>
                      </m:e>
                    </m:acc>
                    <m:r>
                      <a:rPr lang="da-DK" sz="1600" b="0" i="0">
                        <a:latin typeface="Cambria Math" panose="02040503050406030204" pitchFamily="18" charset="0"/>
                      </a:rPr>
                      <m:t>=3,855+</m:t>
                    </m:r>
                    <m:d>
                      <m:dPr>
                        <m:ctrlPr>
                          <a:rPr lang="da-DK" sz="1600" b="0" i="1">
                            <a:latin typeface="Cambria Math" panose="02040503050406030204" pitchFamily="18" charset="0"/>
                          </a:rPr>
                        </m:ctrlPr>
                      </m:dPr>
                      <m:e>
                        <m:r>
                          <a:rPr lang="da-DK" sz="1600" b="0" i="0">
                            <a:latin typeface="Cambria Math" panose="02040503050406030204" pitchFamily="18" charset="0"/>
                          </a:rPr>
                          <m:t>−2,322</m:t>
                        </m:r>
                      </m:e>
                    </m:d>
                    <m:r>
                      <a:rPr lang="da-DK" sz="1600" b="0" i="0">
                        <a:latin typeface="Cambria Math" panose="02040503050406030204" pitchFamily="18" charset="0"/>
                      </a:rPr>
                      <m:t>∗</m:t>
                    </m:r>
                    <m:r>
                      <m:rPr>
                        <m:sty m:val="p"/>
                      </m:rPr>
                      <a:rPr lang="da-DK" sz="1600" b="0" i="0">
                        <a:latin typeface="Cambria Math" panose="02040503050406030204" pitchFamily="18" charset="0"/>
                      </a:rPr>
                      <m:t>Group</m:t>
                    </m:r>
                  </m:oMath>
                </m:oMathPara>
              </a14:m>
              <a:endParaRPr lang="da-DK" sz="1600" b="0" i="0"/>
            </a:p>
          </xdr:txBody>
        </xdr:sp>
      </mc:Choice>
      <mc:Fallback xmlns="">
        <xdr:sp macro="" textlink="">
          <xdr:nvSpPr>
            <xdr:cNvPr id="40" name="Tekstfelt 39">
              <a:extLst>
                <a:ext uri="{FF2B5EF4-FFF2-40B4-BE49-F238E27FC236}">
                  <a16:creationId xmlns:a16="http://schemas.microsoft.com/office/drawing/2014/main" id="{AD7BDF22-B00A-4AFF-8FD6-EB3EE210183B}"/>
                </a:ext>
              </a:extLst>
            </xdr:cNvPr>
            <xdr:cNvSpPr txBox="1"/>
          </xdr:nvSpPr>
          <xdr:spPr>
            <a:xfrm>
              <a:off x="845342" y="46931104"/>
              <a:ext cx="4645819" cy="262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600" b="0" i="0">
                  <a:latin typeface="Cambria Math" panose="02040503050406030204" pitchFamily="18" charset="0"/>
                </a:rPr>
                <a:t>Y ̂=3,855+(−2,322)∗Group</a:t>
              </a:r>
              <a:endParaRPr lang="da-DK" sz="1600" b="0" i="0"/>
            </a:p>
          </xdr:txBody>
        </xdr:sp>
      </mc:Fallback>
    </mc:AlternateContent>
    <xdr:clientData/>
  </xdr:oneCellAnchor>
  <xdr:twoCellAnchor editAs="oneCell">
    <xdr:from>
      <xdr:col>3</xdr:col>
      <xdr:colOff>57150</xdr:colOff>
      <xdr:row>265</xdr:row>
      <xdr:rowOff>33337</xdr:rowOff>
    </xdr:from>
    <xdr:to>
      <xdr:col>11</xdr:col>
      <xdr:colOff>278130</xdr:colOff>
      <xdr:row>293</xdr:row>
      <xdr:rowOff>132397</xdr:rowOff>
    </xdr:to>
    <xdr:pic>
      <xdr:nvPicPr>
        <xdr:cNvPr id="2" name="Billede 1">
          <a:extLst>
            <a:ext uri="{FF2B5EF4-FFF2-40B4-BE49-F238E27FC236}">
              <a16:creationId xmlns:a16="http://schemas.microsoft.com/office/drawing/2014/main" id="{9A61E674-6AC3-4D72-BC50-7524EBDFFBA8}"/>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val="0"/>
            </a:ext>
          </a:extLst>
        </a:blip>
        <a:stretch>
          <a:fillRect/>
        </a:stretch>
      </xdr:blipFill>
      <xdr:spPr>
        <a:xfrm>
          <a:off x="1338263" y="48172687"/>
          <a:ext cx="5402580" cy="5166360"/>
        </a:xfrm>
        <a:prstGeom prst="rect">
          <a:avLst/>
        </a:prstGeom>
      </xdr:spPr>
    </xdr:pic>
    <xdr:clientData/>
  </xdr:twoCellAnchor>
  <xdr:twoCellAnchor editAs="oneCell">
    <xdr:from>
      <xdr:col>3</xdr:col>
      <xdr:colOff>0</xdr:colOff>
      <xdr:row>296</xdr:row>
      <xdr:rowOff>0</xdr:rowOff>
    </xdr:from>
    <xdr:to>
      <xdr:col>10</xdr:col>
      <xdr:colOff>320040</xdr:colOff>
      <xdr:row>309</xdr:row>
      <xdr:rowOff>47625</xdr:rowOff>
    </xdr:to>
    <xdr:pic>
      <xdr:nvPicPr>
        <xdr:cNvPr id="3" name="Billede 2">
          <a:extLst>
            <a:ext uri="{FF2B5EF4-FFF2-40B4-BE49-F238E27FC236}">
              <a16:creationId xmlns:a16="http://schemas.microsoft.com/office/drawing/2014/main" id="{60249289-EC51-45D4-BD55-014010B75E8A}"/>
            </a:ext>
          </a:extLst>
        </xdr:cNvPr>
        <xdr:cNvPicPr>
          <a:picLocks noChangeAspect="1"/>
        </xdr:cNvPicPr>
      </xdr:nvPicPr>
      <xdr:blipFill>
        <a:blip xmlns:r="http://schemas.openxmlformats.org/officeDocument/2006/relationships" r:embed="rId15"/>
        <a:stretch>
          <a:fillRect/>
        </a:stretch>
      </xdr:blipFill>
      <xdr:spPr>
        <a:xfrm>
          <a:off x="1281113" y="53749575"/>
          <a:ext cx="4853940" cy="2400300"/>
        </a:xfrm>
        <a:prstGeom prst="rect">
          <a:avLst/>
        </a:prstGeom>
      </xdr:spPr>
    </xdr:pic>
    <xdr:clientData/>
  </xdr:twoCellAnchor>
  <xdr:twoCellAnchor>
    <xdr:from>
      <xdr:col>10</xdr:col>
      <xdr:colOff>538162</xdr:colOff>
      <xdr:row>283</xdr:row>
      <xdr:rowOff>61912</xdr:rowOff>
    </xdr:from>
    <xdr:to>
      <xdr:col>11</xdr:col>
      <xdr:colOff>106486</xdr:colOff>
      <xdr:row>284</xdr:row>
      <xdr:rowOff>24953</xdr:rowOff>
    </xdr:to>
    <xdr:cxnSp macro="">
      <xdr:nvCxnSpPr>
        <xdr:cNvPr id="50" name="Straight Arrow Connector 6">
          <a:extLst>
            <a:ext uri="{FF2B5EF4-FFF2-40B4-BE49-F238E27FC236}">
              <a16:creationId xmlns:a16="http://schemas.microsoft.com/office/drawing/2014/main" id="{DCC81C98-FE11-44D6-A59C-9658462F05CA}"/>
            </a:ext>
          </a:extLst>
        </xdr:cNvPr>
        <xdr:cNvCxnSpPr/>
      </xdr:nvCxnSpPr>
      <xdr:spPr>
        <a:xfrm flipH="1">
          <a:off x="6353175" y="51458812"/>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0</xdr:colOff>
      <xdr:row>265</xdr:row>
      <xdr:rowOff>0</xdr:rowOff>
    </xdr:from>
    <xdr:to>
      <xdr:col>17</xdr:col>
      <xdr:colOff>266700</xdr:colOff>
      <xdr:row>283</xdr:row>
      <xdr:rowOff>133350</xdr:rowOff>
    </xdr:to>
    <xdr:pic>
      <xdr:nvPicPr>
        <xdr:cNvPr id="4" name="Billede 5">
          <a:extLst>
            <a:ext uri="{FF2B5EF4-FFF2-40B4-BE49-F238E27FC236}">
              <a16:creationId xmlns:a16="http://schemas.microsoft.com/office/drawing/2014/main" id="{D1834A99-1353-4907-BDF7-01045312273E}"/>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val="0"/>
            </a:ext>
          </a:extLst>
        </a:blip>
        <a:stretch>
          <a:fillRect/>
        </a:stretch>
      </xdr:blipFill>
      <xdr:spPr>
        <a:xfrm>
          <a:off x="7110413" y="48139350"/>
          <a:ext cx="3314700" cy="3390900"/>
        </a:xfrm>
        <a:prstGeom prst="rect">
          <a:avLst/>
        </a:prstGeom>
      </xdr:spPr>
    </xdr:pic>
    <xdr:clientData/>
  </xdr:twoCellAnchor>
  <xdr:twoCellAnchor editAs="oneCell">
    <xdr:from>
      <xdr:col>12</xdr:col>
      <xdr:colOff>0</xdr:colOff>
      <xdr:row>297</xdr:row>
      <xdr:rowOff>0</xdr:rowOff>
    </xdr:from>
    <xdr:to>
      <xdr:col>21</xdr:col>
      <xdr:colOff>281940</xdr:colOff>
      <xdr:row>310</xdr:row>
      <xdr:rowOff>22860</xdr:rowOff>
    </xdr:to>
    <xdr:pic>
      <xdr:nvPicPr>
        <xdr:cNvPr id="5" name="Billede 6">
          <a:extLst>
            <a:ext uri="{FF2B5EF4-FFF2-40B4-BE49-F238E27FC236}">
              <a16:creationId xmlns:a16="http://schemas.microsoft.com/office/drawing/2014/main" id="{284AC96B-E6B3-469A-85A1-29FDC77034D7}"/>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val="0"/>
            </a:ext>
          </a:extLst>
        </a:blip>
        <a:stretch>
          <a:fillRect/>
        </a:stretch>
      </xdr:blipFill>
      <xdr:spPr>
        <a:xfrm>
          <a:off x="7110413" y="53930550"/>
          <a:ext cx="5768340" cy="2400300"/>
        </a:xfrm>
        <a:prstGeom prst="rect">
          <a:avLst/>
        </a:prstGeom>
      </xdr:spPr>
    </xdr:pic>
    <xdr:clientData/>
  </xdr:twoCellAnchor>
  <xdr:twoCellAnchor editAs="oneCell">
    <xdr:from>
      <xdr:col>3</xdr:col>
      <xdr:colOff>0</xdr:colOff>
      <xdr:row>328</xdr:row>
      <xdr:rowOff>0</xdr:rowOff>
    </xdr:from>
    <xdr:to>
      <xdr:col>14</xdr:col>
      <xdr:colOff>533400</xdr:colOff>
      <xdr:row>345</xdr:row>
      <xdr:rowOff>26670</xdr:rowOff>
    </xdr:to>
    <xdr:pic>
      <xdr:nvPicPr>
        <xdr:cNvPr id="12" name="Billede 5">
          <a:extLst>
            <a:ext uri="{FF2B5EF4-FFF2-40B4-BE49-F238E27FC236}">
              <a16:creationId xmlns:a16="http://schemas.microsoft.com/office/drawing/2014/main" id="{B8A73D09-34F3-456E-895B-2913F49E1BD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val="0"/>
            </a:ext>
          </a:extLst>
        </a:blip>
        <a:stretch>
          <a:fillRect/>
        </a:stretch>
      </xdr:blipFill>
      <xdr:spPr>
        <a:xfrm>
          <a:off x="1281113" y="59540775"/>
          <a:ext cx="7239000" cy="3131820"/>
        </a:xfrm>
        <a:prstGeom prst="rect">
          <a:avLst/>
        </a:prstGeom>
      </xdr:spPr>
    </xdr:pic>
    <xdr:clientData/>
  </xdr:twoCellAnchor>
  <xdr:twoCellAnchor editAs="oneCell">
    <xdr:from>
      <xdr:col>3</xdr:col>
      <xdr:colOff>0</xdr:colOff>
      <xdr:row>347</xdr:row>
      <xdr:rowOff>0</xdr:rowOff>
    </xdr:from>
    <xdr:to>
      <xdr:col>11</xdr:col>
      <xdr:colOff>411480</xdr:colOff>
      <xdr:row>360</xdr:row>
      <xdr:rowOff>1905</xdr:rowOff>
    </xdr:to>
    <xdr:pic>
      <xdr:nvPicPr>
        <xdr:cNvPr id="10" name="Billede 6">
          <a:extLst>
            <a:ext uri="{FF2B5EF4-FFF2-40B4-BE49-F238E27FC236}">
              <a16:creationId xmlns:a16="http://schemas.microsoft.com/office/drawing/2014/main" id="{EAA10F5F-B25B-46C5-8BD2-9D69DFC6CA0C}"/>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val="0"/>
            </a:ext>
          </a:extLst>
        </a:blip>
        <a:stretch>
          <a:fillRect/>
        </a:stretch>
      </xdr:blipFill>
      <xdr:spPr>
        <a:xfrm>
          <a:off x="1281113" y="62979300"/>
          <a:ext cx="5288280" cy="2354580"/>
        </a:xfrm>
        <a:prstGeom prst="rect">
          <a:avLst/>
        </a:prstGeom>
      </xdr:spPr>
    </xdr:pic>
    <xdr:clientData/>
  </xdr:twoCellAnchor>
  <xdr:twoCellAnchor editAs="oneCell">
    <xdr:from>
      <xdr:col>3</xdr:col>
      <xdr:colOff>0</xdr:colOff>
      <xdr:row>412</xdr:row>
      <xdr:rowOff>0</xdr:rowOff>
    </xdr:from>
    <xdr:to>
      <xdr:col>11</xdr:col>
      <xdr:colOff>297180</xdr:colOff>
      <xdr:row>420</xdr:row>
      <xdr:rowOff>114300</xdr:rowOff>
    </xdr:to>
    <xdr:pic>
      <xdr:nvPicPr>
        <xdr:cNvPr id="6" name="Billede 5">
          <a:extLst>
            <a:ext uri="{FF2B5EF4-FFF2-40B4-BE49-F238E27FC236}">
              <a16:creationId xmlns:a16="http://schemas.microsoft.com/office/drawing/2014/main" id="{C49EBB28-3A29-4266-9D0E-05FF5A9B4C94}"/>
            </a:ext>
          </a:extLst>
        </xdr:cNvPr>
        <xdr:cNvPicPr>
          <a:picLocks noChangeAspect="1"/>
        </xdr:cNvPicPr>
      </xdr:nvPicPr>
      <xdr:blipFill>
        <a:blip xmlns:r="http://schemas.openxmlformats.org/officeDocument/2006/relationships" r:embed="rId20"/>
        <a:stretch>
          <a:fillRect/>
        </a:stretch>
      </xdr:blipFill>
      <xdr:spPr>
        <a:xfrm>
          <a:off x="1279071" y="76395943"/>
          <a:ext cx="5173980" cy="1562100"/>
        </a:xfrm>
        <a:prstGeom prst="rect">
          <a:avLst/>
        </a:prstGeom>
      </xdr:spPr>
    </xdr:pic>
    <xdr:clientData/>
  </xdr:twoCellAnchor>
  <xdr:twoCellAnchor>
    <xdr:from>
      <xdr:col>6</xdr:col>
      <xdr:colOff>146956</xdr:colOff>
      <xdr:row>424</xdr:row>
      <xdr:rowOff>92528</xdr:rowOff>
    </xdr:from>
    <xdr:to>
      <xdr:col>7</xdr:col>
      <xdr:colOff>468087</xdr:colOff>
      <xdr:row>432</xdr:row>
      <xdr:rowOff>103414</xdr:rowOff>
    </xdr:to>
    <xdr:sp macro="" textlink="">
      <xdr:nvSpPr>
        <xdr:cNvPr id="67" name="Oval 6">
          <a:extLst>
            <a:ext uri="{FF2B5EF4-FFF2-40B4-BE49-F238E27FC236}">
              <a16:creationId xmlns:a16="http://schemas.microsoft.com/office/drawing/2014/main" id="{49725394-A4CE-435F-B831-B3FB5BF1548E}"/>
            </a:ext>
          </a:extLst>
        </xdr:cNvPr>
        <xdr:cNvSpPr/>
      </xdr:nvSpPr>
      <xdr:spPr>
        <a:xfrm>
          <a:off x="3385456" y="78709157"/>
          <a:ext cx="974274" cy="1491343"/>
        </a:xfrm>
        <a:prstGeom prst="ellipse">
          <a:avLst/>
        </a:prstGeom>
        <a:noFill/>
        <a:ln w="28575">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11</xdr:col>
      <xdr:colOff>348349</xdr:colOff>
      <xdr:row>424</xdr:row>
      <xdr:rowOff>32657</xdr:rowOff>
    </xdr:from>
    <xdr:to>
      <xdr:col>12</xdr:col>
      <xdr:colOff>620495</xdr:colOff>
      <xdr:row>432</xdr:row>
      <xdr:rowOff>141514</xdr:rowOff>
    </xdr:to>
    <xdr:sp macro="" textlink="">
      <xdr:nvSpPr>
        <xdr:cNvPr id="69" name="Oval 6">
          <a:extLst>
            <a:ext uri="{FF2B5EF4-FFF2-40B4-BE49-F238E27FC236}">
              <a16:creationId xmlns:a16="http://schemas.microsoft.com/office/drawing/2014/main" id="{78C24A6B-D9EF-40CF-B8FB-3E8D40D158C0}"/>
            </a:ext>
          </a:extLst>
        </xdr:cNvPr>
        <xdr:cNvSpPr/>
      </xdr:nvSpPr>
      <xdr:spPr>
        <a:xfrm>
          <a:off x="6852563" y="78649286"/>
          <a:ext cx="925289" cy="1589314"/>
        </a:xfrm>
        <a:prstGeom prst="ellipse">
          <a:avLst/>
        </a:prstGeom>
        <a:noFill/>
        <a:ln w="28575">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editAs="oneCell">
    <xdr:from>
      <xdr:col>3</xdr:col>
      <xdr:colOff>0</xdr:colOff>
      <xdr:row>450</xdr:row>
      <xdr:rowOff>0</xdr:rowOff>
    </xdr:from>
    <xdr:to>
      <xdr:col>8</xdr:col>
      <xdr:colOff>266700</xdr:colOff>
      <xdr:row>457</xdr:row>
      <xdr:rowOff>85725</xdr:rowOff>
    </xdr:to>
    <xdr:pic>
      <xdr:nvPicPr>
        <xdr:cNvPr id="72" name="Billede 35">
          <a:extLst>
            <a:ext uri="{FF2B5EF4-FFF2-40B4-BE49-F238E27FC236}">
              <a16:creationId xmlns:a16="http://schemas.microsoft.com/office/drawing/2014/main" id="{4107D79C-FC86-4664-86C4-E3B4C93135F5}"/>
            </a:ext>
          </a:extLst>
        </xdr:cNvPr>
        <xdr:cNvPicPr>
          <a:picLocks noChangeAspect="1"/>
        </xdr:cNvPicPr>
      </xdr:nvPicPr>
      <xdr:blipFill>
        <a:blip xmlns:r="http://schemas.openxmlformats.org/officeDocument/2006/relationships" r:embed="rId21"/>
        <a:stretch>
          <a:fillRect/>
        </a:stretch>
      </xdr:blipFill>
      <xdr:spPr>
        <a:xfrm>
          <a:off x="1279071" y="83379129"/>
          <a:ext cx="3314700" cy="1447800"/>
        </a:xfrm>
        <a:prstGeom prst="rect">
          <a:avLst/>
        </a:prstGeom>
      </xdr:spPr>
    </xdr:pic>
    <xdr:clientData/>
  </xdr:twoCellAnchor>
  <xdr:twoCellAnchor>
    <xdr:from>
      <xdr:col>12</xdr:col>
      <xdr:colOff>435439</xdr:colOff>
      <xdr:row>423</xdr:row>
      <xdr:rowOff>179613</xdr:rowOff>
    </xdr:from>
    <xdr:to>
      <xdr:col>15</xdr:col>
      <xdr:colOff>0</xdr:colOff>
      <xdr:row>432</xdr:row>
      <xdr:rowOff>103412</xdr:rowOff>
    </xdr:to>
    <xdr:sp macro="" textlink="">
      <xdr:nvSpPr>
        <xdr:cNvPr id="58" name="Oval 6">
          <a:extLst>
            <a:ext uri="{FF2B5EF4-FFF2-40B4-BE49-F238E27FC236}">
              <a16:creationId xmlns:a16="http://schemas.microsoft.com/office/drawing/2014/main" id="{E90FDC80-5003-4449-AF20-4C28EDDCF18E}"/>
            </a:ext>
          </a:extLst>
        </xdr:cNvPr>
        <xdr:cNvSpPr/>
      </xdr:nvSpPr>
      <xdr:spPr>
        <a:xfrm>
          <a:off x="7592796" y="78611184"/>
          <a:ext cx="1523990" cy="1589314"/>
        </a:xfrm>
        <a:prstGeom prst="ellipse">
          <a:avLst/>
        </a:prstGeom>
        <a:noFill/>
        <a:ln w="28575">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0</xdr:colOff>
      <xdr:row>379</xdr:row>
      <xdr:rowOff>0</xdr:rowOff>
    </xdr:from>
    <xdr:to>
      <xdr:col>21</xdr:col>
      <xdr:colOff>477847</xdr:colOff>
      <xdr:row>403</xdr:row>
      <xdr:rowOff>77288</xdr:rowOff>
    </xdr:to>
    <xdr:grpSp>
      <xdr:nvGrpSpPr>
        <xdr:cNvPr id="14" name="Gruppe 13">
          <a:extLst>
            <a:ext uri="{FF2B5EF4-FFF2-40B4-BE49-F238E27FC236}">
              <a16:creationId xmlns:a16="http://schemas.microsoft.com/office/drawing/2014/main" id="{98C8184E-230D-480D-82B4-81AEA170D548}"/>
            </a:ext>
          </a:extLst>
        </xdr:cNvPr>
        <xdr:cNvGrpSpPr/>
      </xdr:nvGrpSpPr>
      <xdr:grpSpPr>
        <a:xfrm>
          <a:off x="1268186" y="70289057"/>
          <a:ext cx="12038475" cy="4518660"/>
          <a:chOff x="1279071" y="70289057"/>
          <a:chExt cx="12234419" cy="4518660"/>
        </a:xfrm>
      </xdr:grpSpPr>
      <xdr:pic>
        <xdr:nvPicPr>
          <xdr:cNvPr id="7" name="Billede 6">
            <a:extLst>
              <a:ext uri="{FF2B5EF4-FFF2-40B4-BE49-F238E27FC236}">
                <a16:creationId xmlns:a16="http://schemas.microsoft.com/office/drawing/2014/main" id="{84AA643B-2014-474A-A4F6-02B16BEE8DCA}"/>
              </a:ext>
            </a:extLst>
          </xdr:cNvPr>
          <xdr:cNvPicPr>
            <a:picLocks noChangeAspect="1"/>
          </xdr:cNvPicPr>
        </xdr:nvPicPr>
        <xdr:blipFill>
          <a:blip xmlns:r="http://schemas.openxmlformats.org/officeDocument/2006/relationships" r:embed="rId22"/>
          <a:stretch>
            <a:fillRect/>
          </a:stretch>
        </xdr:blipFill>
        <xdr:spPr>
          <a:xfrm>
            <a:off x="1279071" y="70289057"/>
            <a:ext cx="7993380" cy="4518660"/>
          </a:xfrm>
          <a:prstGeom prst="rect">
            <a:avLst/>
          </a:prstGeom>
        </xdr:spPr>
      </xdr:pic>
      <xdr:pic>
        <xdr:nvPicPr>
          <xdr:cNvPr id="31" name="Billede 13">
            <a:extLst>
              <a:ext uri="{FF2B5EF4-FFF2-40B4-BE49-F238E27FC236}">
                <a16:creationId xmlns:a16="http://schemas.microsoft.com/office/drawing/2014/main" id="{9875D2C7-24FD-48B1-A9B6-2090B36EAA19}"/>
              </a:ext>
            </a:extLst>
          </xdr:cNvPr>
          <xdr:cNvPicPr>
            <a:picLocks noChangeAspect="1"/>
          </xdr:cNvPicPr>
        </xdr:nvPicPr>
        <xdr:blipFill>
          <a:blip xmlns:r="http://schemas.openxmlformats.org/officeDocument/2006/relationships" r:embed="rId23"/>
          <a:stretch>
            <a:fillRect/>
          </a:stretch>
        </xdr:blipFill>
        <xdr:spPr>
          <a:xfrm>
            <a:off x="9568542" y="70589873"/>
            <a:ext cx="3944948" cy="2954532"/>
          </a:xfrm>
          <a:prstGeom prst="rect">
            <a:avLst/>
          </a:prstGeom>
        </xdr:spPr>
      </xdr:pic>
      <xdr:cxnSp macro="">
        <xdr:nvCxnSpPr>
          <xdr:cNvPr id="25" name="Lige pilforbindelse 24">
            <a:extLst>
              <a:ext uri="{FF2B5EF4-FFF2-40B4-BE49-F238E27FC236}">
                <a16:creationId xmlns:a16="http://schemas.microsoft.com/office/drawing/2014/main" id="{A377B31F-A369-4095-811C-0E3CB3C209C5}"/>
              </a:ext>
            </a:extLst>
          </xdr:cNvPr>
          <xdr:cNvCxnSpPr/>
        </xdr:nvCxnSpPr>
        <xdr:spPr>
          <a:xfrm flipH="1">
            <a:off x="9198429" y="72705686"/>
            <a:ext cx="386442" cy="22860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59" name="Lige pilforbindelse 58">
            <a:extLst>
              <a:ext uri="{FF2B5EF4-FFF2-40B4-BE49-F238E27FC236}">
                <a16:creationId xmlns:a16="http://schemas.microsoft.com/office/drawing/2014/main" id="{BF65A907-0CB2-4AC0-921B-6F6937664D27}"/>
              </a:ext>
            </a:extLst>
          </xdr:cNvPr>
          <xdr:cNvCxnSpPr/>
        </xdr:nvCxnSpPr>
        <xdr:spPr>
          <a:xfrm flipH="1">
            <a:off x="12627429" y="71149029"/>
            <a:ext cx="386442" cy="22860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33.xml><?xml version="1.0" encoding="utf-8"?>
<xdr:wsDr xmlns:xdr="http://schemas.openxmlformats.org/drawingml/2006/spreadsheetDrawing" xmlns:a="http://schemas.openxmlformats.org/drawingml/2006/main">
  <xdr:twoCellAnchor editAs="oneCell">
    <xdr:from>
      <xdr:col>3</xdr:col>
      <xdr:colOff>0</xdr:colOff>
      <xdr:row>2</xdr:row>
      <xdr:rowOff>0</xdr:rowOff>
    </xdr:from>
    <xdr:to>
      <xdr:col>15</xdr:col>
      <xdr:colOff>389562</xdr:colOff>
      <xdr:row>62</xdr:row>
      <xdr:rowOff>122428</xdr:rowOff>
    </xdr:to>
    <xdr:pic>
      <xdr:nvPicPr>
        <xdr:cNvPr id="2" name="Billede 1">
          <a:extLst>
            <a:ext uri="{FF2B5EF4-FFF2-40B4-BE49-F238E27FC236}">
              <a16:creationId xmlns:a16="http://schemas.microsoft.com/office/drawing/2014/main" id="{19B0AF57-135F-4F0A-A749-43412FC67F5B}"/>
            </a:ext>
          </a:extLst>
        </xdr:cNvPr>
        <xdr:cNvPicPr>
          <a:picLocks noChangeAspect="1"/>
        </xdr:cNvPicPr>
      </xdr:nvPicPr>
      <xdr:blipFill>
        <a:blip xmlns:r="http://schemas.openxmlformats.org/officeDocument/2006/relationships" r:embed="rId1"/>
        <a:stretch>
          <a:fillRect/>
        </a:stretch>
      </xdr:blipFill>
      <xdr:spPr>
        <a:xfrm>
          <a:off x="3086100" y="368300"/>
          <a:ext cx="7704762" cy="11171428"/>
        </a:xfrm>
        <a:prstGeom prst="rect">
          <a:avLst/>
        </a:prstGeom>
      </xdr:spPr>
    </xdr:pic>
    <xdr:clientData/>
  </xdr:twoCellAnchor>
  <xdr:twoCellAnchor editAs="oneCell">
    <xdr:from>
      <xdr:col>3</xdr:col>
      <xdr:colOff>0</xdr:colOff>
      <xdr:row>63</xdr:row>
      <xdr:rowOff>0</xdr:rowOff>
    </xdr:from>
    <xdr:to>
      <xdr:col>15</xdr:col>
      <xdr:colOff>332419</xdr:colOff>
      <xdr:row>119</xdr:row>
      <xdr:rowOff>173314</xdr:rowOff>
    </xdr:to>
    <xdr:pic>
      <xdr:nvPicPr>
        <xdr:cNvPr id="3" name="Billede 2">
          <a:extLst>
            <a:ext uri="{FF2B5EF4-FFF2-40B4-BE49-F238E27FC236}">
              <a16:creationId xmlns:a16="http://schemas.microsoft.com/office/drawing/2014/main" id="{07B63FA2-0B71-41D2-ACF0-A764D8936CED}"/>
            </a:ext>
          </a:extLst>
        </xdr:cNvPr>
        <xdr:cNvPicPr>
          <a:picLocks noChangeAspect="1"/>
        </xdr:cNvPicPr>
      </xdr:nvPicPr>
      <xdr:blipFill>
        <a:blip xmlns:r="http://schemas.openxmlformats.org/officeDocument/2006/relationships" r:embed="rId2"/>
        <a:stretch>
          <a:fillRect/>
        </a:stretch>
      </xdr:blipFill>
      <xdr:spPr>
        <a:xfrm>
          <a:off x="3086100" y="11601450"/>
          <a:ext cx="7647619" cy="10485714"/>
        </a:xfrm>
        <a:prstGeom prst="rect">
          <a:avLst/>
        </a:prstGeom>
      </xdr:spPr>
    </xdr:pic>
    <xdr:clientData/>
  </xdr:twoCellAnchor>
  <xdr:twoCellAnchor editAs="oneCell">
    <xdr:from>
      <xdr:col>3</xdr:col>
      <xdr:colOff>0</xdr:colOff>
      <xdr:row>120</xdr:row>
      <xdr:rowOff>0</xdr:rowOff>
    </xdr:from>
    <xdr:to>
      <xdr:col>15</xdr:col>
      <xdr:colOff>332419</xdr:colOff>
      <xdr:row>176</xdr:row>
      <xdr:rowOff>135219</xdr:rowOff>
    </xdr:to>
    <xdr:pic>
      <xdr:nvPicPr>
        <xdr:cNvPr id="4" name="Billede 3">
          <a:extLst>
            <a:ext uri="{FF2B5EF4-FFF2-40B4-BE49-F238E27FC236}">
              <a16:creationId xmlns:a16="http://schemas.microsoft.com/office/drawing/2014/main" id="{0CD2C282-0503-4F53-B911-60E8EC722077}"/>
            </a:ext>
          </a:extLst>
        </xdr:cNvPr>
        <xdr:cNvPicPr>
          <a:picLocks noChangeAspect="1"/>
        </xdr:cNvPicPr>
      </xdr:nvPicPr>
      <xdr:blipFill>
        <a:blip xmlns:r="http://schemas.openxmlformats.org/officeDocument/2006/relationships" r:embed="rId3"/>
        <a:stretch>
          <a:fillRect/>
        </a:stretch>
      </xdr:blipFill>
      <xdr:spPr>
        <a:xfrm>
          <a:off x="3086100" y="22098000"/>
          <a:ext cx="7647619" cy="10447619"/>
        </a:xfrm>
        <a:prstGeom prst="rect">
          <a:avLst/>
        </a:prstGeom>
      </xdr:spPr>
    </xdr:pic>
    <xdr:clientData/>
  </xdr:twoCellAnchor>
  <xdr:twoCellAnchor editAs="oneCell">
    <xdr:from>
      <xdr:col>3</xdr:col>
      <xdr:colOff>0</xdr:colOff>
      <xdr:row>177</xdr:row>
      <xdr:rowOff>0</xdr:rowOff>
    </xdr:from>
    <xdr:to>
      <xdr:col>15</xdr:col>
      <xdr:colOff>322895</xdr:colOff>
      <xdr:row>234</xdr:row>
      <xdr:rowOff>55831</xdr:rowOff>
    </xdr:to>
    <xdr:pic>
      <xdr:nvPicPr>
        <xdr:cNvPr id="5" name="Billede 4">
          <a:extLst>
            <a:ext uri="{FF2B5EF4-FFF2-40B4-BE49-F238E27FC236}">
              <a16:creationId xmlns:a16="http://schemas.microsoft.com/office/drawing/2014/main" id="{E0750B7F-AE52-4605-913D-D9AC44AF7E77}"/>
            </a:ext>
          </a:extLst>
        </xdr:cNvPr>
        <xdr:cNvPicPr>
          <a:picLocks noChangeAspect="1"/>
        </xdr:cNvPicPr>
      </xdr:nvPicPr>
      <xdr:blipFill>
        <a:blip xmlns:r="http://schemas.openxmlformats.org/officeDocument/2006/relationships" r:embed="rId4"/>
        <a:stretch>
          <a:fillRect/>
        </a:stretch>
      </xdr:blipFill>
      <xdr:spPr>
        <a:xfrm>
          <a:off x="3086100" y="32594550"/>
          <a:ext cx="7638095" cy="10552381"/>
        </a:xfrm>
        <a:prstGeom prst="rect">
          <a:avLst/>
        </a:prstGeom>
      </xdr:spPr>
    </xdr:pic>
    <xdr:clientData/>
  </xdr:twoCellAnchor>
  <xdr:twoCellAnchor editAs="oneCell">
    <xdr:from>
      <xdr:col>3</xdr:col>
      <xdr:colOff>0</xdr:colOff>
      <xdr:row>234</xdr:row>
      <xdr:rowOff>0</xdr:rowOff>
    </xdr:from>
    <xdr:to>
      <xdr:col>15</xdr:col>
      <xdr:colOff>246705</xdr:colOff>
      <xdr:row>291</xdr:row>
      <xdr:rowOff>27259</xdr:rowOff>
    </xdr:to>
    <xdr:pic>
      <xdr:nvPicPr>
        <xdr:cNvPr id="6" name="Billede 5">
          <a:extLst>
            <a:ext uri="{FF2B5EF4-FFF2-40B4-BE49-F238E27FC236}">
              <a16:creationId xmlns:a16="http://schemas.microsoft.com/office/drawing/2014/main" id="{0AB86145-B437-4CA8-8ADF-2F0054925C18}"/>
            </a:ext>
          </a:extLst>
        </xdr:cNvPr>
        <xdr:cNvPicPr>
          <a:picLocks noChangeAspect="1"/>
        </xdr:cNvPicPr>
      </xdr:nvPicPr>
      <xdr:blipFill>
        <a:blip xmlns:r="http://schemas.openxmlformats.org/officeDocument/2006/relationships" r:embed="rId5"/>
        <a:stretch>
          <a:fillRect/>
        </a:stretch>
      </xdr:blipFill>
      <xdr:spPr>
        <a:xfrm>
          <a:off x="3086100" y="43091100"/>
          <a:ext cx="7561905" cy="10523809"/>
        </a:xfrm>
        <a:prstGeom prst="rect">
          <a:avLst/>
        </a:prstGeom>
      </xdr:spPr>
    </xdr:pic>
    <xdr:clientData/>
  </xdr:twoCellAnchor>
  <xdr:twoCellAnchor editAs="oneCell">
    <xdr:from>
      <xdr:col>3</xdr:col>
      <xdr:colOff>0</xdr:colOff>
      <xdr:row>291</xdr:row>
      <xdr:rowOff>0</xdr:rowOff>
    </xdr:from>
    <xdr:to>
      <xdr:col>15</xdr:col>
      <xdr:colOff>341943</xdr:colOff>
      <xdr:row>321</xdr:row>
      <xdr:rowOff>113595</xdr:rowOff>
    </xdr:to>
    <xdr:pic>
      <xdr:nvPicPr>
        <xdr:cNvPr id="7" name="Billede 6">
          <a:extLst>
            <a:ext uri="{FF2B5EF4-FFF2-40B4-BE49-F238E27FC236}">
              <a16:creationId xmlns:a16="http://schemas.microsoft.com/office/drawing/2014/main" id="{FB61DCD9-5E63-4700-B3B3-1072C857460F}"/>
            </a:ext>
          </a:extLst>
        </xdr:cNvPr>
        <xdr:cNvPicPr>
          <a:picLocks noChangeAspect="1"/>
        </xdr:cNvPicPr>
      </xdr:nvPicPr>
      <xdr:blipFill>
        <a:blip xmlns:r="http://schemas.openxmlformats.org/officeDocument/2006/relationships" r:embed="rId6"/>
        <a:stretch>
          <a:fillRect/>
        </a:stretch>
      </xdr:blipFill>
      <xdr:spPr>
        <a:xfrm>
          <a:off x="3086100" y="53587650"/>
          <a:ext cx="7657143" cy="56380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3</xdr:col>
      <xdr:colOff>403860</xdr:colOff>
      <xdr:row>3</xdr:row>
      <xdr:rowOff>7620</xdr:rowOff>
    </xdr:from>
    <xdr:ext cx="755848" cy="180370"/>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8A1A55AA-CCAF-450B-9931-6EE919CDF026}"/>
                </a:ext>
              </a:extLst>
            </xdr:cNvPr>
            <xdr:cNvSpPr txBox="1"/>
          </xdr:nvSpPr>
          <xdr:spPr>
            <a:xfrm>
              <a:off x="1623060" y="55626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𝑏𝑋</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𝑎</m:t>
                    </m:r>
                    <m:r>
                      <a:rPr lang="da-DK" sz="1100" b="0" i="1">
                        <a:solidFill>
                          <a:schemeClr val="tx1"/>
                        </a:solidFill>
                        <a:effectLst/>
                        <a:latin typeface="Cambria Math" panose="02040503050406030204" pitchFamily="18" charset="0"/>
                        <a:ea typeface="+mn-ea"/>
                        <a:cs typeface="+mn-cs"/>
                      </a:rPr>
                      <m:t> </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8A1A55AA-CCAF-450B-9931-6EE919CDF026}"/>
                </a:ext>
              </a:extLst>
            </xdr:cNvPr>
            <xdr:cNvSpPr txBox="1"/>
          </xdr:nvSpPr>
          <xdr:spPr>
            <a:xfrm>
              <a:off x="1623060" y="55626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𝑌 ̂=𝑏𝑋+𝑎</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oneCellAnchor>
    <xdr:from>
      <xdr:col>6</xdr:col>
      <xdr:colOff>83820</xdr:colOff>
      <xdr:row>2</xdr:row>
      <xdr:rowOff>175260</xdr:rowOff>
    </xdr:from>
    <xdr:ext cx="984436" cy="180370"/>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2486366F-EBB9-4E07-95FF-104FBE40DD63}"/>
                </a:ext>
              </a:extLst>
            </xdr:cNvPr>
            <xdr:cNvSpPr txBox="1"/>
          </xdr:nvSpPr>
          <xdr:spPr>
            <a:xfrm>
              <a:off x="3131820" y="541020"/>
              <a:ext cx="98443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0">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0</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𝑋</m:t>
                    </m:r>
                    <m:r>
                      <a:rPr lang="da-DK" sz="1100" b="0" i="1">
                        <a:solidFill>
                          <a:schemeClr val="tx1"/>
                        </a:solidFill>
                        <a:effectLst/>
                        <a:latin typeface="Cambria Math" panose="02040503050406030204" pitchFamily="18" charset="0"/>
                        <a:ea typeface="+mn-ea"/>
                        <a:cs typeface="+mn-cs"/>
                      </a:rPr>
                      <m:t>)</m:t>
                    </m:r>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2486366F-EBB9-4E07-95FF-104FBE40DD63}"/>
                </a:ext>
              </a:extLst>
            </xdr:cNvPr>
            <xdr:cNvSpPr txBox="1"/>
          </xdr:nvSpPr>
          <xdr:spPr>
            <a:xfrm>
              <a:off x="3131820" y="541020"/>
              <a:ext cx="98443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𝑌 ̂=</a:t>
              </a:r>
              <a:r>
                <a:rPr lang="da-DK" sz="1100" b="0" i="0">
                  <a:solidFill>
                    <a:schemeClr val="tx1"/>
                  </a:solidFill>
                  <a:effectLst/>
                  <a:latin typeface="+mn-lt"/>
                  <a:ea typeface="+mn-ea"/>
                  <a:cs typeface="+mn-cs"/>
                </a:rPr>
                <a:t>𝑏_0+𝑏_1 </a:t>
              </a:r>
              <a:r>
                <a:rPr lang="da-DK" sz="1100" i="0">
                  <a:solidFill>
                    <a:schemeClr val="tx1"/>
                  </a:solidFill>
                  <a:effectLst/>
                  <a:latin typeface="+mn-lt"/>
                  <a:ea typeface="+mn-ea"/>
                  <a:cs typeface="+mn-cs"/>
                </a:rPr>
                <a:t>𝑋</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oneCellAnchor>
    <xdr:from>
      <xdr:col>3</xdr:col>
      <xdr:colOff>396240</xdr:colOff>
      <xdr:row>5</xdr:row>
      <xdr:rowOff>30480</xdr:rowOff>
    </xdr:from>
    <xdr:ext cx="645113" cy="336952"/>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9C20F0CC-7B5B-4186-A606-8D7EA908270C}"/>
                </a:ext>
              </a:extLst>
            </xdr:cNvPr>
            <xdr:cNvSpPr txBox="1"/>
          </xdr:nvSpPr>
          <xdr:spPr>
            <a:xfrm>
              <a:off x="1615440" y="94488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b</m:t>
                    </m:r>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𝑐𝑜𝑣</m:t>
                            </m:r>
                          </m:e>
                          <m:sub>
                            <m:r>
                              <a:rPr lang="da-DK" sz="1100" b="0" i="1">
                                <a:solidFill>
                                  <a:schemeClr val="tx1"/>
                                </a:solidFill>
                                <a:effectLst/>
                                <a:latin typeface="Cambria Math" panose="02040503050406030204" pitchFamily="18" charset="0"/>
                                <a:ea typeface="+mn-ea"/>
                                <a:cs typeface="+mn-cs"/>
                              </a:rPr>
                              <m:t>𝑋𝑌</m:t>
                            </m:r>
                          </m:sub>
                        </m:sSub>
                      </m:num>
                      <m:den>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up>
                            <m:r>
                              <a:rPr lang="da-DK" sz="1100" b="0" i="1">
                                <a:solidFill>
                                  <a:schemeClr val="tx1"/>
                                </a:solidFill>
                                <a:effectLst/>
                                <a:latin typeface="Cambria Math" panose="02040503050406030204" pitchFamily="18" charset="0"/>
                                <a:ea typeface="+mn-ea"/>
                                <a:cs typeface="+mn-cs"/>
                              </a:rPr>
                              <m:t>2</m:t>
                            </m:r>
                          </m:sup>
                        </m:sSubSup>
                      </m:den>
                    </m:f>
                  </m:oMath>
                </m:oMathPara>
              </a14:m>
              <a:endParaRPr lang="da-DK" sz="1100"/>
            </a:p>
          </xdr:txBody>
        </xdr:sp>
      </mc:Choice>
      <mc:Fallback xmlns="">
        <xdr:sp macro="" textlink="">
          <xdr:nvSpPr>
            <xdr:cNvPr id="5" name="Tekstfelt 4">
              <a:extLst>
                <a:ext uri="{FF2B5EF4-FFF2-40B4-BE49-F238E27FC236}">
                  <a16:creationId xmlns:a16="http://schemas.microsoft.com/office/drawing/2014/main" id="{9C20F0CC-7B5B-4186-A606-8D7EA908270C}"/>
                </a:ext>
              </a:extLst>
            </xdr:cNvPr>
            <xdr:cNvSpPr txBox="1"/>
          </xdr:nvSpPr>
          <xdr:spPr>
            <a:xfrm>
              <a:off x="1615440" y="94488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b=〖𝑐𝑜𝑣〗_𝑋𝑌/(𝑠_𝑋^2 )</a:t>
              </a:r>
              <a:endParaRPr lang="da-DK" sz="1100"/>
            </a:p>
          </xdr:txBody>
        </xdr:sp>
      </mc:Fallback>
    </mc:AlternateContent>
    <xdr:clientData/>
  </xdr:oneCellAnchor>
  <xdr:oneCellAnchor>
    <xdr:from>
      <xdr:col>3</xdr:col>
      <xdr:colOff>381000</xdr:colOff>
      <xdr:row>7</xdr:row>
      <xdr:rowOff>160020</xdr:rowOff>
    </xdr:from>
    <xdr:ext cx="1611147" cy="338362"/>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86B13BBF-69A8-402F-8D9F-B488989B3996}"/>
                </a:ext>
              </a:extLst>
            </xdr:cNvPr>
            <xdr:cNvSpPr txBox="1"/>
          </xdr:nvSpPr>
          <xdr:spPr>
            <a:xfrm>
              <a:off x="1600200" y="14401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p>
          </xdr:txBody>
        </xdr:sp>
      </mc:Choice>
      <mc:Fallback xmlns="">
        <xdr:sp macro="" textlink="">
          <xdr:nvSpPr>
            <xdr:cNvPr id="7" name="Tekstfelt 6">
              <a:extLst>
                <a:ext uri="{FF2B5EF4-FFF2-40B4-BE49-F238E27FC236}">
                  <a16:creationId xmlns:a16="http://schemas.microsoft.com/office/drawing/2014/main" id="{86B13BBF-69A8-402F-8D9F-B488989B3996}"/>
                </a:ext>
              </a:extLst>
            </xdr:cNvPr>
            <xdr:cNvSpPr txBox="1"/>
          </xdr:nvSpPr>
          <xdr:spPr>
            <a:xfrm>
              <a:off x="1600200" y="14401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𝑐𝑜𝑣_𝑋𝑌=(∑1▒〖(𝑋−𝑋 ̅ 〗)(𝑌−𝑌 ̅))/(𝑁−1)</a:t>
              </a:r>
              <a:endParaRPr lang="da-DK" sz="1100"/>
            </a:p>
          </xdr:txBody>
        </xdr:sp>
      </mc:Fallback>
    </mc:AlternateContent>
    <xdr:clientData/>
  </xdr:oneCellAnchor>
  <xdr:oneCellAnchor>
    <xdr:from>
      <xdr:col>3</xdr:col>
      <xdr:colOff>30480</xdr:colOff>
      <xdr:row>21</xdr:row>
      <xdr:rowOff>160020</xdr:rowOff>
    </xdr:from>
    <xdr:ext cx="522451" cy="182935"/>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B595350B-9E9D-4376-83BF-82D6250D8A00}"/>
                </a:ext>
              </a:extLst>
            </xdr:cNvPr>
            <xdr:cNvSpPr txBox="1"/>
          </xdr:nvSpPr>
          <xdr:spPr>
            <a:xfrm>
              <a:off x="3985260" y="2933700"/>
              <a:ext cx="522451"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𝑐𝑜</m:t>
                    </m:r>
                    <m:sSub>
                      <m:sSubPr>
                        <m:ctrlPr>
                          <a:rPr lang="da-DK" sz="1100" b="0" i="1">
                            <a:latin typeface="Cambria Math" panose="02040503050406030204" pitchFamily="18" charset="0"/>
                          </a:rPr>
                        </m:ctrlPr>
                      </m:sSubPr>
                      <m:e>
                        <m:r>
                          <a:rPr lang="da-DK" sz="1100" b="0" i="1">
                            <a:latin typeface="Cambria Math" panose="02040503050406030204" pitchFamily="18" charset="0"/>
                          </a:rPr>
                          <m:t>𝑣</m:t>
                        </m:r>
                      </m:e>
                      <m:sub>
                        <m:r>
                          <a:rPr lang="da-DK" sz="1100" b="0" i="1">
                            <a:latin typeface="Cambria Math" panose="02040503050406030204" pitchFamily="18" charset="0"/>
                          </a:rPr>
                          <m:t>𝑥𝑦</m:t>
                        </m:r>
                      </m:sub>
                    </m:sSub>
                    <m:r>
                      <a:rPr lang="da-DK" sz="1100" b="0" i="1">
                        <a:latin typeface="Cambria Math" panose="02040503050406030204" pitchFamily="18" charset="0"/>
                      </a:rPr>
                      <m:t>=</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B595350B-9E9D-4376-83BF-82D6250D8A00}"/>
                </a:ext>
              </a:extLst>
            </xdr:cNvPr>
            <xdr:cNvSpPr txBox="1"/>
          </xdr:nvSpPr>
          <xdr:spPr>
            <a:xfrm>
              <a:off x="3985260" y="2933700"/>
              <a:ext cx="522451"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𝑐𝑜𝑣_𝑥𝑦=</a:t>
              </a:r>
              <a:endParaRPr lang="da-DK" sz="1100"/>
            </a:p>
          </xdr:txBody>
        </xdr:sp>
      </mc:Fallback>
    </mc:AlternateContent>
    <xdr:clientData/>
  </xdr:oneCellAnchor>
  <xdr:oneCellAnchor>
    <xdr:from>
      <xdr:col>5</xdr:col>
      <xdr:colOff>182880</xdr:colOff>
      <xdr:row>20</xdr:row>
      <xdr:rowOff>144780</xdr:rowOff>
    </xdr:from>
    <xdr:ext cx="1611147" cy="338362"/>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9B723F32-1FF9-4BCF-BC99-DD9FEA7E8FEC}"/>
                </a:ext>
              </a:extLst>
            </xdr:cNvPr>
            <xdr:cNvSpPr txBox="1"/>
          </xdr:nvSpPr>
          <xdr:spPr>
            <a:xfrm>
              <a:off x="5356860" y="27355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p>
          </xdr:txBody>
        </xdr:sp>
      </mc:Choice>
      <mc:Fallback xmlns="">
        <xdr:sp macro="" textlink="">
          <xdr:nvSpPr>
            <xdr:cNvPr id="9" name="Tekstfelt 8">
              <a:extLst>
                <a:ext uri="{FF2B5EF4-FFF2-40B4-BE49-F238E27FC236}">
                  <a16:creationId xmlns:a16="http://schemas.microsoft.com/office/drawing/2014/main" id="{9B723F32-1FF9-4BCF-BC99-DD9FEA7E8FEC}"/>
                </a:ext>
              </a:extLst>
            </xdr:cNvPr>
            <xdr:cNvSpPr txBox="1"/>
          </xdr:nvSpPr>
          <xdr:spPr>
            <a:xfrm>
              <a:off x="5356860" y="27355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𝑐𝑜𝑣_𝑋𝑌=(∑1▒〖(𝑋−𝑋 ̅ 〗)(𝑌−𝑌 ̅))/(𝑁−1)</a:t>
              </a:r>
              <a:endParaRPr lang="da-DK" sz="1100"/>
            </a:p>
          </xdr:txBody>
        </xdr:sp>
      </mc:Fallback>
    </mc:AlternateContent>
    <xdr:clientData/>
  </xdr:oneCellAnchor>
  <xdr:oneCellAnchor>
    <xdr:from>
      <xdr:col>3</xdr:col>
      <xdr:colOff>91440</xdr:colOff>
      <xdr:row>26</xdr:row>
      <xdr:rowOff>167640</xdr:rowOff>
    </xdr:from>
    <xdr:ext cx="313676" cy="175369"/>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A8B30501-9227-4A89-8F23-85D24641D437}"/>
                </a:ext>
              </a:extLst>
            </xdr:cNvPr>
            <xdr:cNvSpPr txBox="1"/>
          </xdr:nvSpPr>
          <xdr:spPr>
            <a:xfrm>
              <a:off x="4046220" y="3855720"/>
              <a:ext cx="31367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𝑠</m:t>
                        </m:r>
                      </m:e>
                      <m:sub>
                        <m:r>
                          <a:rPr lang="da-DK" sz="1100" b="0" i="1">
                            <a:latin typeface="Cambria Math" panose="02040503050406030204" pitchFamily="18" charset="0"/>
                          </a:rPr>
                          <m:t>𝑥</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A8B30501-9227-4A89-8F23-85D24641D437}"/>
                </a:ext>
              </a:extLst>
            </xdr:cNvPr>
            <xdr:cNvSpPr txBox="1"/>
          </xdr:nvSpPr>
          <xdr:spPr>
            <a:xfrm>
              <a:off x="4046220" y="3855720"/>
              <a:ext cx="31367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𝑠_𝑥^2=</a:t>
              </a:r>
              <a:endParaRPr lang="da-DK" sz="1100"/>
            </a:p>
          </xdr:txBody>
        </xdr:sp>
      </mc:Fallback>
    </mc:AlternateContent>
    <xdr:clientData/>
  </xdr:oneCellAnchor>
  <xdr:oneCellAnchor>
    <xdr:from>
      <xdr:col>6</xdr:col>
      <xdr:colOff>22860</xdr:colOff>
      <xdr:row>28</xdr:row>
      <xdr:rowOff>99060</xdr:rowOff>
    </xdr:from>
    <xdr:ext cx="645113" cy="336952"/>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281A0F67-7EE0-4D63-AD73-7435F7A3CFBA}"/>
                </a:ext>
              </a:extLst>
            </xdr:cNvPr>
            <xdr:cNvSpPr txBox="1"/>
          </xdr:nvSpPr>
          <xdr:spPr>
            <a:xfrm>
              <a:off x="5913120" y="415290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b</m:t>
                    </m:r>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𝑐𝑜𝑣</m:t>
                            </m:r>
                          </m:e>
                          <m:sub>
                            <m:r>
                              <a:rPr lang="da-DK" sz="1100" b="0" i="1">
                                <a:solidFill>
                                  <a:schemeClr val="tx1"/>
                                </a:solidFill>
                                <a:effectLst/>
                                <a:latin typeface="Cambria Math" panose="02040503050406030204" pitchFamily="18" charset="0"/>
                                <a:ea typeface="+mn-ea"/>
                                <a:cs typeface="+mn-cs"/>
                              </a:rPr>
                              <m:t>𝑋𝑌</m:t>
                            </m:r>
                          </m:sub>
                        </m:sSub>
                      </m:num>
                      <m:den>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up>
                            <m:r>
                              <a:rPr lang="da-DK" sz="1100" b="0" i="1">
                                <a:solidFill>
                                  <a:schemeClr val="tx1"/>
                                </a:solidFill>
                                <a:effectLst/>
                                <a:latin typeface="Cambria Math" panose="02040503050406030204" pitchFamily="18" charset="0"/>
                                <a:ea typeface="+mn-ea"/>
                                <a:cs typeface="+mn-cs"/>
                              </a:rPr>
                              <m:t>2</m:t>
                            </m:r>
                          </m:sup>
                        </m:sSubSup>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281A0F67-7EE0-4D63-AD73-7435F7A3CFBA}"/>
                </a:ext>
              </a:extLst>
            </xdr:cNvPr>
            <xdr:cNvSpPr txBox="1"/>
          </xdr:nvSpPr>
          <xdr:spPr>
            <a:xfrm>
              <a:off x="5913120" y="415290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b=〖𝑐𝑜𝑣〗_𝑋𝑌/(𝑠_𝑋^2 )</a:t>
              </a:r>
              <a:endParaRPr lang="da-DK" sz="1100"/>
            </a:p>
          </xdr:txBody>
        </xdr:sp>
      </mc:Fallback>
    </mc:AlternateContent>
    <xdr:clientData/>
  </xdr:oneCellAnchor>
  <xdr:oneCellAnchor>
    <xdr:from>
      <xdr:col>3</xdr:col>
      <xdr:colOff>236220</xdr:colOff>
      <xdr:row>33</xdr:row>
      <xdr:rowOff>0</xdr:rowOff>
    </xdr:from>
    <xdr:ext cx="264944" cy="175113"/>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08E8BC0A-28D9-4C0D-95DC-8A3A26491150}"/>
                </a:ext>
              </a:extLst>
            </xdr:cNvPr>
            <xdr:cNvSpPr txBox="1"/>
          </xdr:nvSpPr>
          <xdr:spPr>
            <a:xfrm>
              <a:off x="4191000" y="5151120"/>
              <a:ext cx="26494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𝑌</m:t>
                        </m:r>
                      </m:e>
                    </m:acc>
                    <m:r>
                      <a:rPr lang="da-DK" sz="1100" b="0" i="1">
                        <a:latin typeface="Cambria Math" panose="02040503050406030204" pitchFamily="18" charset="0"/>
                      </a:rPr>
                      <m:t>=</m:t>
                    </m:r>
                  </m:oMath>
                </m:oMathPara>
              </a14:m>
              <a:endParaRPr lang="da-DK" sz="1100"/>
            </a:p>
          </xdr:txBody>
        </xdr:sp>
      </mc:Choice>
      <mc:Fallback xmlns="">
        <xdr:sp macro="" textlink="">
          <xdr:nvSpPr>
            <xdr:cNvPr id="13" name="Tekstfelt 12">
              <a:extLst>
                <a:ext uri="{FF2B5EF4-FFF2-40B4-BE49-F238E27FC236}">
                  <a16:creationId xmlns:a16="http://schemas.microsoft.com/office/drawing/2014/main" id="{08E8BC0A-28D9-4C0D-95DC-8A3A26491150}"/>
                </a:ext>
              </a:extLst>
            </xdr:cNvPr>
            <xdr:cNvSpPr txBox="1"/>
          </xdr:nvSpPr>
          <xdr:spPr>
            <a:xfrm>
              <a:off x="4191000" y="5151120"/>
              <a:ext cx="26494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𝑌 ̅=</a:t>
              </a:r>
              <a:endParaRPr lang="da-DK" sz="1100"/>
            </a:p>
          </xdr:txBody>
        </xdr:sp>
      </mc:Fallback>
    </mc:AlternateContent>
    <xdr:clientData/>
  </xdr:oneCellAnchor>
  <xdr:oneCellAnchor>
    <xdr:from>
      <xdr:col>3</xdr:col>
      <xdr:colOff>205740</xdr:colOff>
      <xdr:row>34</xdr:row>
      <xdr:rowOff>30480</xdr:rowOff>
    </xdr:from>
    <xdr:ext cx="270908" cy="175113"/>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1E04649B-8F2E-491C-B6BC-6CD06707C8AE}"/>
                </a:ext>
              </a:extLst>
            </xdr:cNvPr>
            <xdr:cNvSpPr txBox="1"/>
          </xdr:nvSpPr>
          <xdr:spPr>
            <a:xfrm>
              <a:off x="4160520" y="554736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1E04649B-8F2E-491C-B6BC-6CD06707C8AE}"/>
                </a:ext>
              </a:extLst>
            </xdr:cNvPr>
            <xdr:cNvSpPr txBox="1"/>
          </xdr:nvSpPr>
          <xdr:spPr>
            <a:xfrm>
              <a:off x="4160520" y="554736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a:t>
              </a:r>
              <a:endParaRPr lang="da-DK" sz="1100"/>
            </a:p>
          </xdr:txBody>
        </xdr:sp>
      </mc:Fallback>
    </mc:AlternateContent>
    <xdr:clientData/>
  </xdr:oneCellAnchor>
  <xdr:oneCellAnchor>
    <xdr:from>
      <xdr:col>6</xdr:col>
      <xdr:colOff>38100</xdr:colOff>
      <xdr:row>4</xdr:row>
      <xdr:rowOff>182880</xdr:rowOff>
    </xdr:from>
    <xdr:ext cx="712759" cy="175113"/>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FAD88C54-C2AB-4EB6-86A2-5C0B9B51780B}"/>
                </a:ext>
              </a:extLst>
            </xdr:cNvPr>
            <xdr:cNvSpPr txBox="1"/>
          </xdr:nvSpPr>
          <xdr:spPr>
            <a:xfrm>
              <a:off x="5928360" y="93726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a</m:t>
                    </m:r>
                    <m:r>
                      <a:rPr lang="da-DK" sz="1100" b="0" i="0">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m:oMathPara>
              </a14:m>
              <a:endParaRPr lang="da-DK">
                <a:effectLst/>
              </a:endParaRPr>
            </a:p>
          </xdr:txBody>
        </xdr:sp>
      </mc:Choice>
      <mc:Fallback xmlns="">
        <xdr:sp macro="" textlink="">
          <xdr:nvSpPr>
            <xdr:cNvPr id="15" name="Tekstfelt 14">
              <a:extLst>
                <a:ext uri="{FF2B5EF4-FFF2-40B4-BE49-F238E27FC236}">
                  <a16:creationId xmlns:a16="http://schemas.microsoft.com/office/drawing/2014/main" id="{FAD88C54-C2AB-4EB6-86A2-5C0B9B51780B}"/>
                </a:ext>
              </a:extLst>
            </xdr:cNvPr>
            <xdr:cNvSpPr txBox="1"/>
          </xdr:nvSpPr>
          <xdr:spPr>
            <a:xfrm>
              <a:off x="5928360" y="93726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a=𝑌 ̅−b𝑋 ̅</a:t>
              </a:r>
              <a:endParaRPr lang="da-DK">
                <a:effectLst/>
              </a:endParaRPr>
            </a:p>
          </xdr:txBody>
        </xdr:sp>
      </mc:Fallback>
    </mc:AlternateContent>
    <xdr:clientData/>
  </xdr:oneCellAnchor>
  <xdr:oneCellAnchor>
    <xdr:from>
      <xdr:col>6</xdr:col>
      <xdr:colOff>60960</xdr:colOff>
      <xdr:row>36</xdr:row>
      <xdr:rowOff>0</xdr:rowOff>
    </xdr:from>
    <xdr:ext cx="712759" cy="175113"/>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C0821733-94C9-4C2A-9EE0-55F2B7A68D73}"/>
                </a:ext>
              </a:extLst>
            </xdr:cNvPr>
            <xdr:cNvSpPr txBox="1"/>
          </xdr:nvSpPr>
          <xdr:spPr>
            <a:xfrm>
              <a:off x="5951220" y="551688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a</m:t>
                    </m:r>
                    <m:r>
                      <a:rPr lang="da-DK" sz="1100" b="0" i="0">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m:oMathPara>
              </a14:m>
              <a:endParaRPr lang="da-DK">
                <a:effectLst/>
              </a:endParaRPr>
            </a:p>
          </xdr:txBody>
        </xdr:sp>
      </mc:Choice>
      <mc:Fallback xmlns="">
        <xdr:sp macro="" textlink="">
          <xdr:nvSpPr>
            <xdr:cNvPr id="16" name="Tekstfelt 15">
              <a:extLst>
                <a:ext uri="{FF2B5EF4-FFF2-40B4-BE49-F238E27FC236}">
                  <a16:creationId xmlns:a16="http://schemas.microsoft.com/office/drawing/2014/main" id="{C0821733-94C9-4C2A-9EE0-55F2B7A68D73}"/>
                </a:ext>
              </a:extLst>
            </xdr:cNvPr>
            <xdr:cNvSpPr txBox="1"/>
          </xdr:nvSpPr>
          <xdr:spPr>
            <a:xfrm>
              <a:off x="5951220" y="551688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a=𝑌 ̅−b𝑋 ̅</a:t>
              </a:r>
              <a:endParaRPr lang="da-DK">
                <a:effectLst/>
              </a:endParaRPr>
            </a:p>
          </xdr:txBody>
        </xdr:sp>
      </mc:Fallback>
    </mc:AlternateContent>
    <xdr:clientData/>
  </xdr:oneCellAnchor>
  <xdr:oneCellAnchor>
    <xdr:from>
      <xdr:col>5</xdr:col>
      <xdr:colOff>478817</xdr:colOff>
      <xdr:row>42</xdr:row>
      <xdr:rowOff>9960</xdr:rowOff>
    </xdr:from>
    <xdr:ext cx="755848" cy="180370"/>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98E99EDC-0ECF-4D71-BFFD-8E8AE54ADCBE}"/>
                </a:ext>
              </a:extLst>
            </xdr:cNvPr>
            <xdr:cNvSpPr txBox="1"/>
          </xdr:nvSpPr>
          <xdr:spPr>
            <a:xfrm>
              <a:off x="5912518" y="782224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𝑏𝑋</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𝑎</m:t>
                    </m:r>
                    <m:r>
                      <a:rPr lang="da-DK" sz="1100" b="0" i="1">
                        <a:solidFill>
                          <a:schemeClr val="tx1"/>
                        </a:solidFill>
                        <a:effectLst/>
                        <a:latin typeface="Cambria Math" panose="02040503050406030204" pitchFamily="18" charset="0"/>
                        <a:ea typeface="+mn-ea"/>
                        <a:cs typeface="+mn-cs"/>
                      </a:rPr>
                      <m:t> </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98E99EDC-0ECF-4D71-BFFD-8E8AE54ADCBE}"/>
                </a:ext>
              </a:extLst>
            </xdr:cNvPr>
            <xdr:cNvSpPr txBox="1"/>
          </xdr:nvSpPr>
          <xdr:spPr>
            <a:xfrm>
              <a:off x="5912518" y="782224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𝑌 ̂=𝑏𝑋+𝑎</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oneCellAnchor>
    <xdr:from>
      <xdr:col>3</xdr:col>
      <xdr:colOff>1058</xdr:colOff>
      <xdr:row>88</xdr:row>
      <xdr:rowOff>11330</xdr:rowOff>
    </xdr:from>
    <xdr:ext cx="257827" cy="172227"/>
    <mc:AlternateContent xmlns:mc="http://schemas.openxmlformats.org/markup-compatibility/2006" xmlns:a14="http://schemas.microsoft.com/office/drawing/2010/main">
      <mc:Choice Requires="a14">
        <xdr:sp macro="" textlink="">
          <xdr:nvSpPr>
            <xdr:cNvPr id="82" name="Tekstfelt 17">
              <a:extLst>
                <a:ext uri="{FF2B5EF4-FFF2-40B4-BE49-F238E27FC236}">
                  <a16:creationId xmlns:a16="http://schemas.microsoft.com/office/drawing/2014/main" id="{77AD2B7D-A0A8-49C9-B3B5-ADBD9A7FB3D8}"/>
                </a:ext>
              </a:extLst>
            </xdr:cNvPr>
            <xdr:cNvSpPr txBox="1"/>
          </xdr:nvSpPr>
          <xdr:spPr>
            <a:xfrm>
              <a:off x="4144433" y="15989518"/>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𝑦</m:t>
                        </m:r>
                      </m:e>
                    </m:acc>
                    <m:r>
                      <a:rPr lang="da-DK" sz="1100" b="0" i="1">
                        <a:latin typeface="Cambria Math" panose="02040503050406030204" pitchFamily="18" charset="0"/>
                      </a:rPr>
                      <m:t>=</m:t>
                    </m:r>
                  </m:oMath>
                </m:oMathPara>
              </a14:m>
              <a:endParaRPr lang="da-DK" sz="1100"/>
            </a:p>
          </xdr:txBody>
        </xdr:sp>
      </mc:Choice>
      <mc:Fallback xmlns="">
        <xdr:sp macro="" textlink="">
          <xdr:nvSpPr>
            <xdr:cNvPr id="82" name="Tekstfelt 17">
              <a:extLst>
                <a:ext uri="{FF2B5EF4-FFF2-40B4-BE49-F238E27FC236}">
                  <a16:creationId xmlns:a16="http://schemas.microsoft.com/office/drawing/2014/main" id="{77AD2B7D-A0A8-49C9-B3B5-ADBD9A7FB3D8}"/>
                </a:ext>
              </a:extLst>
            </xdr:cNvPr>
            <xdr:cNvSpPr txBox="1"/>
          </xdr:nvSpPr>
          <xdr:spPr>
            <a:xfrm>
              <a:off x="4144433" y="15989518"/>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𝑦 ̂=</a:t>
              </a:r>
              <a:endParaRPr lang="da-DK" sz="1100"/>
            </a:p>
          </xdr:txBody>
        </xdr:sp>
      </mc:Fallback>
    </mc:AlternateContent>
    <xdr:clientData/>
  </xdr:oneCellAnchor>
  <xdr:oneCellAnchor>
    <xdr:from>
      <xdr:col>6</xdr:col>
      <xdr:colOff>73350</xdr:colOff>
      <xdr:row>7</xdr:row>
      <xdr:rowOff>69791</xdr:rowOff>
    </xdr:from>
    <xdr:ext cx="817596" cy="374783"/>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8A4DBA19-750B-4C01-84FD-8CF15FCF83E2}"/>
                </a:ext>
              </a:extLst>
            </xdr:cNvPr>
            <xdr:cNvSpPr txBox="1"/>
          </xdr:nvSpPr>
          <xdr:spPr>
            <a:xfrm>
              <a:off x="6119500" y="1394389"/>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𝑅</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19" name="Tekstfelt 18">
              <a:extLst>
                <a:ext uri="{FF2B5EF4-FFF2-40B4-BE49-F238E27FC236}">
                  <a16:creationId xmlns:a16="http://schemas.microsoft.com/office/drawing/2014/main" id="{8A4DBA19-750B-4C01-84FD-8CF15FCF83E2}"/>
                </a:ext>
              </a:extLst>
            </xdr:cNvPr>
            <xdr:cNvSpPr txBox="1"/>
          </xdr:nvSpPr>
          <xdr:spPr>
            <a:xfrm>
              <a:off x="6119500" y="1394389"/>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𝑅^2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 ̂)</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3</xdr:col>
      <xdr:colOff>400940</xdr:colOff>
      <xdr:row>10</xdr:row>
      <xdr:rowOff>169491</xdr:rowOff>
    </xdr:from>
    <xdr:ext cx="1230016" cy="50013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C8876014-6B9A-4A8D-8CF7-AC2CC4A8DE94}"/>
                </a:ext>
              </a:extLst>
            </xdr:cNvPr>
            <xdr:cNvSpPr txBox="1"/>
          </xdr:nvSpPr>
          <xdr:spPr>
            <a:xfrm>
              <a:off x="4360491" y="2049566"/>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sub>
                    </m:sSub>
                    <m:r>
                      <a:rPr lang="da-DK" sz="1100" i="1">
                        <a:solidFill>
                          <a:schemeClr val="tx1"/>
                        </a:solidFill>
                        <a:effectLst/>
                        <a:latin typeface="Cambria Math" panose="02040503050406030204" pitchFamily="18" charset="0"/>
                        <a:ea typeface="+mn-ea"/>
                        <a:cs typeface="+mn-cs"/>
                      </a:rPr>
                      <m:t>=</m:t>
                    </m:r>
                    <m:rad>
                      <m:radPr>
                        <m:degHide m:val="on"/>
                        <m:ctrlPr>
                          <a:rPr lang="da-DK" sz="1100" i="1">
                            <a:solidFill>
                              <a:schemeClr val="tx1"/>
                            </a:solidFill>
                            <a:effectLst/>
                            <a:latin typeface="Cambria Math" panose="02040503050406030204" pitchFamily="18" charset="0"/>
                            <a:ea typeface="+mn-ea"/>
                            <a:cs typeface="+mn-cs"/>
                          </a:rPr>
                        </m:ctrlPr>
                      </m:radPr>
                      <m:deg/>
                      <m:e>
                        <m:f>
                          <m:fPr>
                            <m:ctrlPr>
                              <a:rPr lang="da-DK" sz="1100" i="1">
                                <a:solidFill>
                                  <a:schemeClr val="tx1"/>
                                </a:solidFill>
                                <a:effectLst/>
                                <a:latin typeface="Cambria Math" panose="02040503050406030204" pitchFamily="18" charset="0"/>
                                <a:ea typeface="+mn-ea"/>
                                <a:cs typeface="+mn-cs"/>
                              </a:rPr>
                            </m:ctrlPr>
                          </m:fPr>
                          <m:num>
                            <m:nary>
                              <m:naryPr>
                                <m:chr m:val="∑"/>
                                <m:subHide m:val="on"/>
                                <m:supHide m:val="on"/>
                                <m:ctrlPr>
                                  <a:rPr lang="da-DK" sz="1100" i="1">
                                    <a:solidFill>
                                      <a:schemeClr val="tx1"/>
                                    </a:solidFill>
                                    <a:effectLst/>
                                    <a:latin typeface="Cambria Math" panose="02040503050406030204" pitchFamily="18" charset="0"/>
                                    <a:ea typeface="+mn-ea"/>
                                    <a:cs typeface="+mn-cs"/>
                                  </a:rPr>
                                </m:ctrlPr>
                              </m:naryPr>
                              <m:sub/>
                              <m:sup/>
                              <m:e>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e>
                                  <m:sup>
                                    <m:r>
                                      <a:rPr lang="da-DK" sz="1100" i="1">
                                        <a:solidFill>
                                          <a:schemeClr val="tx1"/>
                                        </a:solidFill>
                                        <a:effectLst/>
                                        <a:latin typeface="Cambria Math" panose="02040503050406030204" pitchFamily="18" charset="0"/>
                                        <a:ea typeface="+mn-ea"/>
                                        <a:cs typeface="+mn-cs"/>
                                      </a:rPr>
                                      <m:t>2</m:t>
                                    </m:r>
                                  </m:sup>
                                </m:sSup>
                              </m:e>
                            </m:nary>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−2</m:t>
                            </m:r>
                          </m:den>
                        </m:f>
                      </m:e>
                    </m:rad>
                  </m:oMath>
                </m:oMathPara>
              </a14:m>
              <a:endParaRPr lang="da-DK" sz="1100"/>
            </a:p>
          </xdr:txBody>
        </xdr:sp>
      </mc:Choice>
      <mc:Fallback xmlns="">
        <xdr:sp macro="" textlink="">
          <xdr:nvSpPr>
            <xdr:cNvPr id="20" name="Tekstfelt 19">
              <a:extLst>
                <a:ext uri="{FF2B5EF4-FFF2-40B4-BE49-F238E27FC236}">
                  <a16:creationId xmlns:a16="http://schemas.microsoft.com/office/drawing/2014/main" id="{C8876014-6B9A-4A8D-8CF7-AC2CC4A8DE94}"/>
                </a:ext>
              </a:extLst>
            </xdr:cNvPr>
            <xdr:cNvSpPr txBox="1"/>
          </xdr:nvSpPr>
          <xdr:spPr>
            <a:xfrm>
              <a:off x="4360491" y="2049566"/>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𝑠_(𝑌−𝑌 ̂ )=√((∑▒〖(𝑌−𝑌 ̂)〗^2 )/(𝑁−2))</a:t>
              </a:r>
              <a:endParaRPr lang="da-DK" sz="1100"/>
            </a:p>
          </xdr:txBody>
        </xdr:sp>
      </mc:Fallback>
    </mc:AlternateContent>
    <xdr:clientData/>
  </xdr:oneCellAnchor>
  <xdr:oneCellAnchor>
    <xdr:from>
      <xdr:col>30</xdr:col>
      <xdr:colOff>264319</xdr:colOff>
      <xdr:row>3</xdr:row>
      <xdr:rowOff>2381</xdr:rowOff>
    </xdr:from>
    <xdr:ext cx="120354" cy="180370"/>
    <mc:AlternateContent xmlns:mc="http://schemas.openxmlformats.org/markup-compatibility/2006" xmlns:a14="http://schemas.microsoft.com/office/drawing/2010/main">
      <mc:Choice Requires="a14">
        <xdr:sp macro="" textlink="">
          <xdr:nvSpPr>
            <xdr:cNvPr id="26" name="Tekstfelt 128">
              <a:extLst>
                <a:ext uri="{FF2B5EF4-FFF2-40B4-BE49-F238E27FC236}">
                  <a16:creationId xmlns:a16="http://schemas.microsoft.com/office/drawing/2014/main" id="{0A101550-EEF6-42EF-93FB-974EE0C46175}"/>
                </a:ext>
              </a:extLst>
            </xdr:cNvPr>
            <xdr:cNvSpPr txBox="1"/>
          </xdr:nvSpPr>
          <xdr:spPr>
            <a:xfrm>
              <a:off x="21619369" y="554831"/>
              <a:ext cx="120354"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1" i="1">
                            <a:latin typeface="Cambria Math" panose="02040503050406030204" pitchFamily="18" charset="0"/>
                          </a:rPr>
                        </m:ctrlPr>
                      </m:accPr>
                      <m:e>
                        <m:r>
                          <a:rPr lang="da-DK" sz="1100" b="1" i="1">
                            <a:latin typeface="Cambria Math" panose="02040503050406030204" pitchFamily="18" charset="0"/>
                          </a:rPr>
                          <m:t>𝒀</m:t>
                        </m:r>
                      </m:e>
                    </m:acc>
                  </m:oMath>
                </m:oMathPara>
              </a14:m>
              <a:endParaRPr lang="da-DK" sz="1100" b="1"/>
            </a:p>
          </xdr:txBody>
        </xdr:sp>
      </mc:Choice>
      <mc:Fallback xmlns="">
        <xdr:sp macro="" textlink="">
          <xdr:nvSpPr>
            <xdr:cNvPr id="26" name="Tekstfelt 128">
              <a:extLst>
                <a:ext uri="{FF2B5EF4-FFF2-40B4-BE49-F238E27FC236}">
                  <a16:creationId xmlns:a16="http://schemas.microsoft.com/office/drawing/2014/main" id="{0A101550-EEF6-42EF-93FB-974EE0C46175}"/>
                </a:ext>
              </a:extLst>
            </xdr:cNvPr>
            <xdr:cNvSpPr txBox="1"/>
          </xdr:nvSpPr>
          <xdr:spPr>
            <a:xfrm>
              <a:off x="21619369" y="554831"/>
              <a:ext cx="120354"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1" i="0">
                  <a:latin typeface="Cambria Math" panose="02040503050406030204" pitchFamily="18" charset="0"/>
                </a:rPr>
                <a:t>𝒀 ̂</a:t>
              </a:r>
              <a:endParaRPr lang="da-DK" sz="1100" b="1"/>
            </a:p>
          </xdr:txBody>
        </xdr:sp>
      </mc:Fallback>
    </mc:AlternateContent>
    <xdr:clientData/>
  </xdr:oneCellAnchor>
  <xdr:oneCellAnchor>
    <xdr:from>
      <xdr:col>31</xdr:col>
      <xdr:colOff>165931</xdr:colOff>
      <xdr:row>2</xdr:row>
      <xdr:rowOff>190855</xdr:rowOff>
    </xdr:from>
    <xdr:ext cx="573170" cy="228845"/>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DB25B709-6853-4470-8CF4-4287514CDF8B}"/>
                </a:ext>
              </a:extLst>
            </xdr:cNvPr>
            <xdr:cNvSpPr txBox="1"/>
          </xdr:nvSpPr>
          <xdr:spPr>
            <a:xfrm>
              <a:off x="20939333" y="575416"/>
              <a:ext cx="573170" cy="2288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1" i="1">
                            <a:latin typeface="Cambria Math" panose="02040503050406030204" pitchFamily="18" charset="0"/>
                          </a:rPr>
                        </m:ctrlPr>
                      </m:sSupPr>
                      <m:e>
                        <m:d>
                          <m:dPr>
                            <m:ctrlPr>
                              <a:rPr lang="da-DK" sz="1100" b="1" i="1">
                                <a:latin typeface="Cambria Math" panose="02040503050406030204" pitchFamily="18" charset="0"/>
                              </a:rPr>
                            </m:ctrlPr>
                          </m:dPr>
                          <m:e>
                            <m:r>
                              <a:rPr lang="da-DK" sz="1100" b="1" i="1">
                                <a:latin typeface="Cambria Math" panose="02040503050406030204" pitchFamily="18" charset="0"/>
                              </a:rPr>
                              <m:t>𝒀</m:t>
                            </m:r>
                            <m:r>
                              <a:rPr lang="da-DK" sz="1100" b="1" i="1">
                                <a:latin typeface="Cambria Math" panose="02040503050406030204" pitchFamily="18" charset="0"/>
                              </a:rPr>
                              <m:t>−</m:t>
                            </m:r>
                            <m:acc>
                              <m:accPr>
                                <m:chr m:val="̂"/>
                                <m:ctrlPr>
                                  <a:rPr lang="da-DK" sz="1100" b="1" i="1">
                                    <a:latin typeface="Cambria Math" panose="02040503050406030204" pitchFamily="18" charset="0"/>
                                  </a:rPr>
                                </m:ctrlPr>
                              </m:accPr>
                              <m:e>
                                <m:r>
                                  <a:rPr lang="da-DK" sz="1100" b="1" i="1">
                                    <a:latin typeface="Cambria Math" panose="02040503050406030204" pitchFamily="18" charset="0"/>
                                  </a:rPr>
                                  <m:t>𝒀</m:t>
                                </m:r>
                              </m:e>
                            </m:acc>
                          </m:e>
                        </m:d>
                      </m:e>
                      <m:sup>
                        <m:r>
                          <a:rPr lang="da-DK" sz="1100" b="1" i="1">
                            <a:latin typeface="Cambria Math" panose="02040503050406030204" pitchFamily="18" charset="0"/>
                          </a:rPr>
                          <m:t>𝟐</m:t>
                        </m:r>
                      </m:sup>
                    </m:sSup>
                  </m:oMath>
                </m:oMathPara>
              </a14:m>
              <a:endParaRPr lang="da-DK" sz="1100" b="1"/>
            </a:p>
          </xdr:txBody>
        </xdr:sp>
      </mc:Choice>
      <mc:Fallback xmlns="">
        <xdr:sp macro="" textlink="">
          <xdr:nvSpPr>
            <xdr:cNvPr id="27" name="Tekstfelt 26">
              <a:extLst>
                <a:ext uri="{FF2B5EF4-FFF2-40B4-BE49-F238E27FC236}">
                  <a16:creationId xmlns:a16="http://schemas.microsoft.com/office/drawing/2014/main" id="{DB25B709-6853-4470-8CF4-4287514CDF8B}"/>
                </a:ext>
              </a:extLst>
            </xdr:cNvPr>
            <xdr:cNvSpPr txBox="1"/>
          </xdr:nvSpPr>
          <xdr:spPr>
            <a:xfrm>
              <a:off x="20939333" y="575416"/>
              <a:ext cx="573170" cy="2288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1" i="0">
                  <a:latin typeface="Cambria Math" panose="02040503050406030204" pitchFamily="18" charset="0"/>
                </a:rPr>
                <a:t>(𝒀−𝒀 ̂ )^𝟐</a:t>
              </a:r>
              <a:endParaRPr lang="da-DK" sz="1100" b="1"/>
            </a:p>
          </xdr:txBody>
        </xdr:sp>
      </mc:Fallback>
    </mc:AlternateContent>
    <xdr:clientData/>
  </xdr:oneCellAnchor>
  <xdr:oneCellAnchor>
    <xdr:from>
      <xdr:col>3</xdr:col>
      <xdr:colOff>2136</xdr:colOff>
      <xdr:row>47</xdr:row>
      <xdr:rowOff>141006</xdr:rowOff>
    </xdr:from>
    <xdr:ext cx="813621" cy="224549"/>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7AC04C8D-12BC-4B28-89CB-8455BBF7E21C}"/>
                </a:ext>
              </a:extLst>
            </xdr:cNvPr>
            <xdr:cNvSpPr txBox="1"/>
          </xdr:nvSpPr>
          <xdr:spPr>
            <a:xfrm>
              <a:off x="3961687" y="8879081"/>
              <a:ext cx="813621"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e>
                        </m:d>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29" name="Tekstfelt 28">
              <a:extLst>
                <a:ext uri="{FF2B5EF4-FFF2-40B4-BE49-F238E27FC236}">
                  <a16:creationId xmlns:a16="http://schemas.microsoft.com/office/drawing/2014/main" id="{7AC04C8D-12BC-4B28-89CB-8455BBF7E21C}"/>
                </a:ext>
              </a:extLst>
            </xdr:cNvPr>
            <xdr:cNvSpPr txBox="1"/>
          </xdr:nvSpPr>
          <xdr:spPr>
            <a:xfrm>
              <a:off x="3961687" y="8879081"/>
              <a:ext cx="813621"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∑(𝑌−𝑌 ̂ )^2=</a:t>
              </a:r>
              <a:endParaRPr lang="da-DK" sz="1100"/>
            </a:p>
          </xdr:txBody>
        </xdr:sp>
      </mc:Fallback>
    </mc:AlternateContent>
    <xdr:clientData/>
  </xdr:oneCellAnchor>
  <xdr:oneCellAnchor>
    <xdr:from>
      <xdr:col>5</xdr:col>
      <xdr:colOff>405925</xdr:colOff>
      <xdr:row>50</xdr:row>
      <xdr:rowOff>0</xdr:rowOff>
    </xdr:from>
    <xdr:ext cx="1230016" cy="50013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56C0EB95-85B4-42EA-8EF3-41088F12C698}"/>
                </a:ext>
              </a:extLst>
            </xdr:cNvPr>
            <xdr:cNvSpPr txBox="1"/>
          </xdr:nvSpPr>
          <xdr:spPr>
            <a:xfrm>
              <a:off x="5839626" y="9293551"/>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sub>
                    </m:sSub>
                    <m:r>
                      <a:rPr lang="da-DK" sz="1100" i="1">
                        <a:solidFill>
                          <a:schemeClr val="tx1"/>
                        </a:solidFill>
                        <a:effectLst/>
                        <a:latin typeface="Cambria Math" panose="02040503050406030204" pitchFamily="18" charset="0"/>
                        <a:ea typeface="+mn-ea"/>
                        <a:cs typeface="+mn-cs"/>
                      </a:rPr>
                      <m:t>=</m:t>
                    </m:r>
                    <m:rad>
                      <m:radPr>
                        <m:degHide m:val="on"/>
                        <m:ctrlPr>
                          <a:rPr lang="da-DK" sz="1100" i="1">
                            <a:solidFill>
                              <a:schemeClr val="tx1"/>
                            </a:solidFill>
                            <a:effectLst/>
                            <a:latin typeface="Cambria Math" panose="02040503050406030204" pitchFamily="18" charset="0"/>
                            <a:ea typeface="+mn-ea"/>
                            <a:cs typeface="+mn-cs"/>
                          </a:rPr>
                        </m:ctrlPr>
                      </m:radPr>
                      <m:deg/>
                      <m:e>
                        <m:f>
                          <m:fPr>
                            <m:ctrlPr>
                              <a:rPr lang="da-DK" sz="1100" i="1">
                                <a:solidFill>
                                  <a:schemeClr val="tx1"/>
                                </a:solidFill>
                                <a:effectLst/>
                                <a:latin typeface="Cambria Math" panose="02040503050406030204" pitchFamily="18" charset="0"/>
                                <a:ea typeface="+mn-ea"/>
                                <a:cs typeface="+mn-cs"/>
                              </a:rPr>
                            </m:ctrlPr>
                          </m:fPr>
                          <m:num>
                            <m:nary>
                              <m:naryPr>
                                <m:chr m:val="∑"/>
                                <m:subHide m:val="on"/>
                                <m:supHide m:val="on"/>
                                <m:ctrlPr>
                                  <a:rPr lang="da-DK" sz="1100" i="1">
                                    <a:solidFill>
                                      <a:schemeClr val="tx1"/>
                                    </a:solidFill>
                                    <a:effectLst/>
                                    <a:latin typeface="Cambria Math" panose="02040503050406030204" pitchFamily="18" charset="0"/>
                                    <a:ea typeface="+mn-ea"/>
                                    <a:cs typeface="+mn-cs"/>
                                  </a:rPr>
                                </m:ctrlPr>
                              </m:naryPr>
                              <m:sub/>
                              <m:sup/>
                              <m:e>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e>
                                  <m:sup>
                                    <m:r>
                                      <a:rPr lang="da-DK" sz="1100" i="1">
                                        <a:solidFill>
                                          <a:schemeClr val="tx1"/>
                                        </a:solidFill>
                                        <a:effectLst/>
                                        <a:latin typeface="Cambria Math" panose="02040503050406030204" pitchFamily="18" charset="0"/>
                                        <a:ea typeface="+mn-ea"/>
                                        <a:cs typeface="+mn-cs"/>
                                      </a:rPr>
                                      <m:t>2</m:t>
                                    </m:r>
                                  </m:sup>
                                </m:sSup>
                              </m:e>
                            </m:nary>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−2</m:t>
                            </m:r>
                          </m:den>
                        </m:f>
                      </m:e>
                    </m:rad>
                  </m:oMath>
                </m:oMathPara>
              </a14:m>
              <a:endParaRPr lang="da-DK" sz="1100"/>
            </a:p>
          </xdr:txBody>
        </xdr:sp>
      </mc:Choice>
      <mc:Fallback xmlns="">
        <xdr:sp macro="" textlink="">
          <xdr:nvSpPr>
            <xdr:cNvPr id="31" name="Tekstfelt 30">
              <a:extLst>
                <a:ext uri="{FF2B5EF4-FFF2-40B4-BE49-F238E27FC236}">
                  <a16:creationId xmlns:a16="http://schemas.microsoft.com/office/drawing/2014/main" id="{56C0EB95-85B4-42EA-8EF3-41088F12C698}"/>
                </a:ext>
              </a:extLst>
            </xdr:cNvPr>
            <xdr:cNvSpPr txBox="1"/>
          </xdr:nvSpPr>
          <xdr:spPr>
            <a:xfrm>
              <a:off x="5839626" y="9293551"/>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𝑠_(𝑌−𝑌 ̂ )=√((∑▒〖(𝑌−𝑌 ̂)〗^2 )/(𝑁−2))</a:t>
              </a:r>
              <a:endParaRPr lang="da-DK" sz="1100"/>
            </a:p>
          </xdr:txBody>
        </xdr:sp>
      </mc:Fallback>
    </mc:AlternateContent>
    <xdr:clientData/>
  </xdr:oneCellAnchor>
  <xdr:oneCellAnchor>
    <xdr:from>
      <xdr:col>3</xdr:col>
      <xdr:colOff>73349</xdr:colOff>
      <xdr:row>50</xdr:row>
      <xdr:rowOff>169492</xdr:rowOff>
    </xdr:from>
    <xdr:ext cx="455446" cy="172227"/>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8DE043BA-D286-4E58-9BAD-0107EAE7859E}"/>
                </a:ext>
              </a:extLst>
            </xdr:cNvPr>
            <xdr:cNvSpPr txBox="1"/>
          </xdr:nvSpPr>
          <xdr:spPr>
            <a:xfrm>
              <a:off x="4032900" y="9463043"/>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0" name="Tekstfelt 29">
              <a:extLst>
                <a:ext uri="{FF2B5EF4-FFF2-40B4-BE49-F238E27FC236}">
                  <a16:creationId xmlns:a16="http://schemas.microsoft.com/office/drawing/2014/main" id="{8DE043BA-D286-4E58-9BAD-0107EAE7859E}"/>
                </a:ext>
              </a:extLst>
            </xdr:cNvPr>
            <xdr:cNvSpPr txBox="1"/>
          </xdr:nvSpPr>
          <xdr:spPr>
            <a:xfrm>
              <a:off x="4032900" y="9463043"/>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𝑠_(𝑌−𝑌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5</xdr:col>
      <xdr:colOff>591085</xdr:colOff>
      <xdr:row>59</xdr:row>
      <xdr:rowOff>1</xdr:rowOff>
    </xdr:from>
    <xdr:ext cx="817596" cy="374783"/>
    <mc:AlternateContent xmlns:mc="http://schemas.openxmlformats.org/markup-compatibility/2006" xmlns:a14="http://schemas.microsoft.com/office/drawing/2010/main">
      <mc:Choice Requires="a14">
        <xdr:sp macro="" textlink="">
          <xdr:nvSpPr>
            <xdr:cNvPr id="38" name="Tekstfelt 37">
              <a:extLst>
                <a:ext uri="{FF2B5EF4-FFF2-40B4-BE49-F238E27FC236}">
                  <a16:creationId xmlns:a16="http://schemas.microsoft.com/office/drawing/2014/main" id="{E201CBF0-7AE6-453D-9B2D-85742FC85BE5}"/>
                </a:ext>
              </a:extLst>
            </xdr:cNvPr>
            <xdr:cNvSpPr txBox="1"/>
          </xdr:nvSpPr>
          <xdr:spPr>
            <a:xfrm>
              <a:off x="6024786" y="11330300"/>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𝑅</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38" name="Tekstfelt 37">
              <a:extLst>
                <a:ext uri="{FF2B5EF4-FFF2-40B4-BE49-F238E27FC236}">
                  <a16:creationId xmlns:a16="http://schemas.microsoft.com/office/drawing/2014/main" id="{E201CBF0-7AE6-453D-9B2D-85742FC85BE5}"/>
                </a:ext>
              </a:extLst>
            </xdr:cNvPr>
            <xdr:cNvSpPr txBox="1"/>
          </xdr:nvSpPr>
          <xdr:spPr>
            <a:xfrm>
              <a:off x="6024786" y="11330300"/>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𝑅^2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 ̂)</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3</xdr:col>
      <xdr:colOff>123202</xdr:colOff>
      <xdr:row>55</xdr:row>
      <xdr:rowOff>183733</xdr:rowOff>
    </xdr:from>
    <xdr:ext cx="619016" cy="180370"/>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312832CC-E33E-4F91-8FDA-6BD6DDDB83CA}"/>
                </a:ext>
              </a:extLst>
            </xdr:cNvPr>
            <xdr:cNvSpPr txBox="1"/>
          </xdr:nvSpPr>
          <xdr:spPr>
            <a:xfrm>
              <a:off x="4082753" y="10773397"/>
              <a:ext cx="61901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𝑉𝑎𝑟</m:t>
                    </m:r>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r>
                      <a:rPr lang="da-DK" sz="1100" b="0" i="1">
                        <a:latin typeface="Cambria Math" panose="02040503050406030204" pitchFamily="18" charset="0"/>
                      </a:rPr>
                      <m:t>)=</m:t>
                    </m:r>
                  </m:oMath>
                </m:oMathPara>
              </a14:m>
              <a:endParaRPr lang="da-DK" sz="1100"/>
            </a:p>
          </xdr:txBody>
        </xdr:sp>
      </mc:Choice>
      <mc:Fallback xmlns="">
        <xdr:sp macro="" textlink="">
          <xdr:nvSpPr>
            <xdr:cNvPr id="36" name="Tekstfelt 35">
              <a:extLst>
                <a:ext uri="{FF2B5EF4-FFF2-40B4-BE49-F238E27FC236}">
                  <a16:creationId xmlns:a16="http://schemas.microsoft.com/office/drawing/2014/main" id="{312832CC-E33E-4F91-8FDA-6BD6DDDB83CA}"/>
                </a:ext>
              </a:extLst>
            </xdr:cNvPr>
            <xdr:cNvSpPr txBox="1"/>
          </xdr:nvSpPr>
          <xdr:spPr>
            <a:xfrm>
              <a:off x="4082753" y="10773397"/>
              <a:ext cx="61901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𝑉𝑎𝑟(𝑌 ̂)=</a:t>
              </a:r>
              <a:endParaRPr lang="da-DK" sz="1100"/>
            </a:p>
          </xdr:txBody>
        </xdr:sp>
      </mc:Fallback>
    </mc:AlternateContent>
    <xdr:clientData/>
  </xdr:oneCellAnchor>
  <xdr:oneCellAnchor>
    <xdr:from>
      <xdr:col>3</xdr:col>
      <xdr:colOff>130323</xdr:colOff>
      <xdr:row>57</xdr:row>
      <xdr:rowOff>91155</xdr:rowOff>
    </xdr:from>
    <xdr:ext cx="619016" cy="17222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A42934EC-E1B8-4816-8A6D-ADC375C14385}"/>
                </a:ext>
              </a:extLst>
            </xdr:cNvPr>
            <xdr:cNvSpPr txBox="1"/>
          </xdr:nvSpPr>
          <xdr:spPr>
            <a:xfrm>
              <a:off x="4089874" y="11051136"/>
              <a:ext cx="61901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𝑉𝑎𝑟</m:t>
                    </m:r>
                    <m:d>
                      <m:dPr>
                        <m:ctrlPr>
                          <a:rPr lang="da-DK" sz="1100" b="0" i="1">
                            <a:latin typeface="Cambria Math" panose="02040503050406030204" pitchFamily="18" charset="0"/>
                          </a:rPr>
                        </m:ctrlPr>
                      </m:dPr>
                      <m:e>
                        <m:r>
                          <a:rPr lang="da-DK" sz="1100" b="0" i="1">
                            <a:latin typeface="Cambria Math" panose="02040503050406030204" pitchFamily="18" charset="0"/>
                          </a:rPr>
                          <m:t>𝑌</m:t>
                        </m:r>
                      </m:e>
                    </m:d>
                    <m:r>
                      <a:rPr lang="da-DK" sz="1100" b="0" i="1">
                        <a:latin typeface="Cambria Math" panose="02040503050406030204" pitchFamily="18" charset="0"/>
                      </a:rPr>
                      <m:t>=</m:t>
                    </m:r>
                  </m:oMath>
                </m:oMathPara>
              </a14:m>
              <a:endParaRPr lang="da-DK" sz="1100"/>
            </a:p>
          </xdr:txBody>
        </xdr:sp>
      </mc:Choice>
      <mc:Fallback xmlns="">
        <xdr:sp macro="" textlink="">
          <xdr:nvSpPr>
            <xdr:cNvPr id="51" name="Tekstfelt 50">
              <a:extLst>
                <a:ext uri="{FF2B5EF4-FFF2-40B4-BE49-F238E27FC236}">
                  <a16:creationId xmlns:a16="http://schemas.microsoft.com/office/drawing/2014/main" id="{A42934EC-E1B8-4816-8A6D-ADC375C14385}"/>
                </a:ext>
              </a:extLst>
            </xdr:cNvPr>
            <xdr:cNvSpPr txBox="1"/>
          </xdr:nvSpPr>
          <xdr:spPr>
            <a:xfrm>
              <a:off x="4089874" y="11051136"/>
              <a:ext cx="61901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𝑉𝑎𝑟(𝑌)=</a:t>
              </a:r>
              <a:endParaRPr lang="da-DK" sz="1100"/>
            </a:p>
          </xdr:txBody>
        </xdr:sp>
      </mc:Fallback>
    </mc:AlternateContent>
    <xdr:clientData/>
  </xdr:oneCellAnchor>
  <xdr:oneCellAnchor>
    <xdr:from>
      <xdr:col>33</xdr:col>
      <xdr:colOff>366514</xdr:colOff>
      <xdr:row>2</xdr:row>
      <xdr:rowOff>88128</xdr:rowOff>
    </xdr:from>
    <xdr:ext cx="719139" cy="386068"/>
    <mc:AlternateContent xmlns:mc="http://schemas.openxmlformats.org/markup-compatibility/2006" xmlns:a14="http://schemas.microsoft.com/office/drawing/2010/main">
      <mc:Choice Requires="a14">
        <xdr:sp macro="" textlink="">
          <xdr:nvSpPr>
            <xdr:cNvPr id="316" name="Tekstfelt 51">
              <a:extLst>
                <a:ext uri="{FF2B5EF4-FFF2-40B4-BE49-F238E27FC236}">
                  <a16:creationId xmlns:a16="http://schemas.microsoft.com/office/drawing/2014/main" id="{B614D76A-7C68-4006-9968-062D3FCE073C}"/>
                </a:ext>
              </a:extLst>
            </xdr:cNvPr>
            <xdr:cNvSpPr txBox="1"/>
          </xdr:nvSpPr>
          <xdr:spPr>
            <a:xfrm>
              <a:off x="23397430" y="472689"/>
              <a:ext cx="719139" cy="38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e>
                            </m:d>
                          </m:e>
                          <m:sup>
                            <m:r>
                              <a:rPr lang="da-DK" sz="1100" b="0" i="1">
                                <a:latin typeface="Cambria Math" panose="02040503050406030204" pitchFamily="18" charset="0"/>
                              </a:rPr>
                              <m:t>2</m:t>
                            </m:r>
                          </m:sup>
                        </m:sSup>
                      </m:num>
                      <m:den>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den>
                    </m:f>
                  </m:oMath>
                </m:oMathPara>
              </a14:m>
              <a:endParaRPr lang="da-DK" sz="1100"/>
            </a:p>
          </xdr:txBody>
        </xdr:sp>
      </mc:Choice>
      <mc:Fallback xmlns="">
        <xdr:sp macro="" textlink="">
          <xdr:nvSpPr>
            <xdr:cNvPr id="316" name="Tekstfelt 51">
              <a:extLst>
                <a:ext uri="{FF2B5EF4-FFF2-40B4-BE49-F238E27FC236}">
                  <a16:creationId xmlns:a16="http://schemas.microsoft.com/office/drawing/2014/main" id="{B614D76A-7C68-4006-9968-062D3FCE073C}"/>
                </a:ext>
              </a:extLst>
            </xdr:cNvPr>
            <xdr:cNvSpPr txBox="1"/>
          </xdr:nvSpPr>
          <xdr:spPr>
            <a:xfrm>
              <a:off x="23397430" y="472689"/>
              <a:ext cx="719139" cy="38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100" b="0" i="0">
                  <a:latin typeface="Cambria Math" panose="02040503050406030204" pitchFamily="18" charset="0"/>
                </a:rPr>
                <a:t>(𝑌−𝑌 ̂ )^2/𝑌 ̅ </a:t>
              </a:r>
              <a:endParaRPr lang="da-DK" sz="1100"/>
            </a:p>
          </xdr:txBody>
        </xdr:sp>
      </mc:Fallback>
    </mc:AlternateContent>
    <xdr:clientData/>
  </xdr:oneCellAnchor>
  <xdr:oneCellAnchor>
    <xdr:from>
      <xdr:col>3</xdr:col>
      <xdr:colOff>265632</xdr:colOff>
      <xdr:row>60</xdr:row>
      <xdr:rowOff>5697</xdr:rowOff>
    </xdr:from>
    <xdr:ext cx="335861" cy="175369"/>
    <mc:AlternateContent xmlns:mc="http://schemas.openxmlformats.org/markup-compatibility/2006" xmlns:a14="http://schemas.microsoft.com/office/drawing/2010/main">
      <mc:Choice Requires="a14">
        <xdr:sp macro="" textlink="">
          <xdr:nvSpPr>
            <xdr:cNvPr id="62" name="Tekstfelt 61">
              <a:extLst>
                <a:ext uri="{FF2B5EF4-FFF2-40B4-BE49-F238E27FC236}">
                  <a16:creationId xmlns:a16="http://schemas.microsoft.com/office/drawing/2014/main" id="{411482A5-596C-4BE3-B775-79519C90EED6}"/>
                </a:ext>
              </a:extLst>
            </xdr:cNvPr>
            <xdr:cNvSpPr txBox="1"/>
          </xdr:nvSpPr>
          <xdr:spPr>
            <a:xfrm>
              <a:off x="4225183" y="11521155"/>
              <a:ext cx="335861"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𝑅</m:t>
                        </m:r>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62" name="Tekstfelt 61">
              <a:extLst>
                <a:ext uri="{FF2B5EF4-FFF2-40B4-BE49-F238E27FC236}">
                  <a16:creationId xmlns:a16="http://schemas.microsoft.com/office/drawing/2014/main" id="{411482A5-596C-4BE3-B775-79519C90EED6}"/>
                </a:ext>
              </a:extLst>
            </xdr:cNvPr>
            <xdr:cNvSpPr txBox="1"/>
          </xdr:nvSpPr>
          <xdr:spPr>
            <a:xfrm>
              <a:off x="4225183" y="11521155"/>
              <a:ext cx="335861"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𝑅^2=</a:t>
              </a:r>
              <a:endParaRPr lang="da-DK" sz="1100"/>
            </a:p>
          </xdr:txBody>
        </xdr:sp>
      </mc:Fallback>
    </mc:AlternateContent>
    <xdr:clientData/>
  </xdr:oneCellAnchor>
  <xdr:oneCellAnchor>
    <xdr:from>
      <xdr:col>3</xdr:col>
      <xdr:colOff>244267</xdr:colOff>
      <xdr:row>14</xdr:row>
      <xdr:rowOff>112519</xdr:rowOff>
    </xdr:from>
    <xdr:ext cx="1380250" cy="502317"/>
    <mc:AlternateContent xmlns:mc="http://schemas.openxmlformats.org/markup-compatibility/2006" xmlns:a14="http://schemas.microsoft.com/office/drawing/2010/main">
      <mc:Choice Requires="a14">
        <xdr:sp macro="" textlink="">
          <xdr:nvSpPr>
            <xdr:cNvPr id="63" name="Tekstfelt 62">
              <a:extLst>
                <a:ext uri="{FF2B5EF4-FFF2-40B4-BE49-F238E27FC236}">
                  <a16:creationId xmlns:a16="http://schemas.microsoft.com/office/drawing/2014/main" id="{D201C252-6CA0-4D1E-A0CE-E04865AEAA1E}"/>
                </a:ext>
              </a:extLst>
            </xdr:cNvPr>
            <xdr:cNvSpPr txBox="1"/>
          </xdr:nvSpPr>
          <xdr:spPr>
            <a:xfrm>
              <a:off x="4203818" y="2740351"/>
              <a:ext cx="1380250" cy="502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𝑡</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m:rPr>
                            <m:sty m:val="p"/>
                          </m:rPr>
                          <a:rPr lang="el-GR" sz="1100" i="1">
                            <a:solidFill>
                              <a:schemeClr val="tx1"/>
                            </a:solidFill>
                            <a:effectLst/>
                            <a:latin typeface="Cambria Math" panose="02040503050406030204" pitchFamily="18" charset="0"/>
                            <a:ea typeface="+mn-ea"/>
                            <a:cs typeface="+mn-cs"/>
                          </a:rPr>
                          <m:t>β</m:t>
                        </m:r>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𝑏</m:t>
                            </m:r>
                          </m:sub>
                        </m:sSub>
                      </m:den>
                    </m:f>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−0</m:t>
                        </m:r>
                      </m:num>
                      <m:den>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Sub>
                            <m:rad>
                              <m:radPr>
                                <m:degHide m:val="on"/>
                                <m:ctrlPr>
                                  <a:rPr lang="da-DK" sz="1100" i="1">
                                    <a:solidFill>
                                      <a:schemeClr val="tx1"/>
                                    </a:solidFill>
                                    <a:effectLst/>
                                    <a:latin typeface="Cambria Math" panose="02040503050406030204" pitchFamily="18" charset="0"/>
                                    <a:ea typeface="+mn-ea"/>
                                    <a:cs typeface="+mn-cs"/>
                                  </a:rPr>
                                </m:ctrlPr>
                              </m:radPr>
                              <m:deg/>
                              <m:e>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e>
                            </m:rad>
                          </m:den>
                        </m:f>
                      </m:den>
                    </m:f>
                  </m:oMath>
                </m:oMathPara>
              </a14:m>
              <a:endParaRPr lang="da-DK" sz="1100"/>
            </a:p>
          </xdr:txBody>
        </xdr:sp>
      </mc:Choice>
      <mc:Fallback xmlns="">
        <xdr:sp macro="" textlink="">
          <xdr:nvSpPr>
            <xdr:cNvPr id="63" name="Tekstfelt 62">
              <a:extLst>
                <a:ext uri="{FF2B5EF4-FFF2-40B4-BE49-F238E27FC236}">
                  <a16:creationId xmlns:a16="http://schemas.microsoft.com/office/drawing/2014/main" id="{D201C252-6CA0-4D1E-A0CE-E04865AEAA1E}"/>
                </a:ext>
              </a:extLst>
            </xdr:cNvPr>
            <xdr:cNvSpPr txBox="1"/>
          </xdr:nvSpPr>
          <xdr:spPr>
            <a:xfrm>
              <a:off x="4203818" y="2740351"/>
              <a:ext cx="1380250" cy="502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𝑡=(</a:t>
              </a:r>
              <a:r>
                <a:rPr lang="da-DK" sz="1100" b="0" i="0">
                  <a:solidFill>
                    <a:schemeClr val="tx1"/>
                  </a:solidFill>
                  <a:effectLst/>
                  <a:latin typeface="+mn-lt"/>
                  <a:ea typeface="+mn-ea"/>
                  <a:cs typeface="+mn-cs"/>
                </a:rPr>
                <a:t>𝑏</a:t>
              </a:r>
              <a:r>
                <a:rPr lang="da-DK" sz="1100" i="0">
                  <a:solidFill>
                    <a:schemeClr val="tx1"/>
                  </a:solidFill>
                  <a:effectLst/>
                  <a:latin typeface="+mn-lt"/>
                  <a:ea typeface="+mn-ea"/>
                  <a:cs typeface="+mn-cs"/>
                </a:rPr>
                <a:t>−</a:t>
              </a:r>
              <a:r>
                <a:rPr lang="el-GR" sz="1100" i="0">
                  <a:solidFill>
                    <a:schemeClr val="tx1"/>
                  </a:solidFill>
                  <a:effectLst/>
                  <a:latin typeface="+mn-lt"/>
                  <a:ea typeface="+mn-ea"/>
                  <a:cs typeface="+mn-cs"/>
                </a:rPr>
                <a:t>β</a:t>
              </a:r>
              <a:r>
                <a:rPr lang="da-DK" sz="1100" i="0">
                  <a:solidFill>
                    <a:schemeClr val="tx1"/>
                  </a:solidFill>
                  <a:effectLst/>
                  <a:latin typeface="+mn-lt"/>
                  <a:ea typeface="+mn-ea"/>
                  <a:cs typeface="+mn-cs"/>
                </a:rPr>
                <a:t>)/𝑠_</a:t>
              </a:r>
              <a:r>
                <a:rPr lang="da-DK" sz="1100" b="0" i="0">
                  <a:solidFill>
                    <a:schemeClr val="tx1"/>
                  </a:solidFill>
                  <a:effectLst/>
                  <a:latin typeface="+mn-lt"/>
                  <a:ea typeface="+mn-ea"/>
                  <a:cs typeface="+mn-cs"/>
                </a:rPr>
                <a:t>𝑏 </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𝑏</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𝑠_(𝑌−𝑌 ̂ )/(𝑠_𝑋 √(</a:t>
              </a:r>
              <a:r>
                <a:rPr lang="da-DK" sz="1100" i="0">
                  <a:solidFill>
                    <a:schemeClr val="tx1"/>
                  </a:solidFill>
                  <a:effectLst/>
                  <a:latin typeface="+mn-lt"/>
                  <a:ea typeface="+mn-ea"/>
                  <a:cs typeface="+mn-cs"/>
                </a:rPr>
                <a:t>𝑁−1)))</a:t>
              </a:r>
              <a:endParaRPr lang="da-DK" sz="1100"/>
            </a:p>
          </xdr:txBody>
        </xdr:sp>
      </mc:Fallback>
    </mc:AlternateContent>
    <xdr:clientData/>
  </xdr:oneCellAnchor>
  <xdr:oneCellAnchor>
    <xdr:from>
      <xdr:col>6</xdr:col>
      <xdr:colOff>87594</xdr:colOff>
      <xdr:row>69</xdr:row>
      <xdr:rowOff>91156</xdr:rowOff>
    </xdr:from>
    <xdr:ext cx="870944" cy="501869"/>
    <mc:AlternateContent xmlns:mc="http://schemas.openxmlformats.org/markup-compatibility/2006" xmlns:a14="http://schemas.microsoft.com/office/drawing/2010/main">
      <mc:Choice Requires="a14">
        <xdr:sp macro="" textlink="">
          <xdr:nvSpPr>
            <xdr:cNvPr id="256" name="Tekstfelt 255">
              <a:extLst>
                <a:ext uri="{FF2B5EF4-FFF2-40B4-BE49-F238E27FC236}">
                  <a16:creationId xmlns:a16="http://schemas.microsoft.com/office/drawing/2014/main" id="{812F5B87-A835-4478-8CA9-AFB9223C6E4F}"/>
                </a:ext>
              </a:extLst>
            </xdr:cNvPr>
            <xdr:cNvSpPr txBox="1"/>
          </xdr:nvSpPr>
          <xdr:spPr>
            <a:xfrm>
              <a:off x="6133744" y="13095006"/>
              <a:ext cx="870944" cy="5018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𝑡</m:t>
                    </m:r>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−0</m:t>
                        </m:r>
                      </m:num>
                      <m:den>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Sub>
                            <m:rad>
                              <m:radPr>
                                <m:degHide m:val="on"/>
                                <m:ctrlPr>
                                  <a:rPr lang="da-DK" sz="1100" i="1">
                                    <a:solidFill>
                                      <a:schemeClr val="tx1"/>
                                    </a:solidFill>
                                    <a:effectLst/>
                                    <a:latin typeface="Cambria Math" panose="02040503050406030204" pitchFamily="18" charset="0"/>
                                    <a:ea typeface="+mn-ea"/>
                                    <a:cs typeface="+mn-cs"/>
                                  </a:rPr>
                                </m:ctrlPr>
                              </m:radPr>
                              <m:deg/>
                              <m:e>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e>
                            </m:rad>
                          </m:den>
                        </m:f>
                      </m:den>
                    </m:f>
                  </m:oMath>
                </m:oMathPara>
              </a14:m>
              <a:endParaRPr lang="da-DK" sz="1100"/>
            </a:p>
          </xdr:txBody>
        </xdr:sp>
      </mc:Choice>
      <mc:Fallback xmlns="">
        <xdr:sp macro="" textlink="">
          <xdr:nvSpPr>
            <xdr:cNvPr id="256" name="Tekstfelt 255">
              <a:extLst>
                <a:ext uri="{FF2B5EF4-FFF2-40B4-BE49-F238E27FC236}">
                  <a16:creationId xmlns:a16="http://schemas.microsoft.com/office/drawing/2014/main" id="{812F5B87-A835-4478-8CA9-AFB9223C6E4F}"/>
                </a:ext>
              </a:extLst>
            </xdr:cNvPr>
            <xdr:cNvSpPr txBox="1"/>
          </xdr:nvSpPr>
          <xdr:spPr>
            <a:xfrm>
              <a:off x="6133744" y="13095006"/>
              <a:ext cx="870944" cy="5018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𝑡=</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𝑏</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𝑠_(𝑌−𝑌 ̂ )/(𝑠_𝑋 √(</a:t>
              </a:r>
              <a:r>
                <a:rPr lang="da-DK" sz="1100" i="0">
                  <a:solidFill>
                    <a:schemeClr val="tx1"/>
                  </a:solidFill>
                  <a:effectLst/>
                  <a:latin typeface="+mn-lt"/>
                  <a:ea typeface="+mn-ea"/>
                  <a:cs typeface="+mn-cs"/>
                </a:rPr>
                <a:t>𝑁−1)))</a:t>
              </a:r>
              <a:endParaRPr lang="da-DK" sz="1100"/>
            </a:p>
          </xdr:txBody>
        </xdr:sp>
      </mc:Fallback>
    </mc:AlternateContent>
    <xdr:clientData/>
  </xdr:oneCellAnchor>
  <xdr:oneCellAnchor>
    <xdr:from>
      <xdr:col>3</xdr:col>
      <xdr:colOff>173052</xdr:colOff>
      <xdr:row>64</xdr:row>
      <xdr:rowOff>0</xdr:rowOff>
    </xdr:from>
    <xdr:ext cx="306494" cy="172227"/>
    <mc:AlternateContent xmlns:mc="http://schemas.openxmlformats.org/markup-compatibility/2006" xmlns:a14="http://schemas.microsoft.com/office/drawing/2010/main">
      <mc:Choice Requires="a14">
        <xdr:sp macro="" textlink="">
          <xdr:nvSpPr>
            <xdr:cNvPr id="257" name="Tekstfelt 256">
              <a:extLst>
                <a:ext uri="{FF2B5EF4-FFF2-40B4-BE49-F238E27FC236}">
                  <a16:creationId xmlns:a16="http://schemas.microsoft.com/office/drawing/2014/main" id="{D207C7AA-61D5-4190-BD3A-2CEF2CA4E600}"/>
                </a:ext>
              </a:extLst>
            </xdr:cNvPr>
            <xdr:cNvSpPr txBox="1"/>
          </xdr:nvSpPr>
          <xdr:spPr>
            <a:xfrm>
              <a:off x="4132603" y="12076632"/>
              <a:ext cx="306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m:rPr>
                            <m:sty m:val="p"/>
                          </m:rPr>
                          <a:rPr lang="da-DK" sz="1100" b="0" i="0">
                            <a:latin typeface="Cambria Math" panose="02040503050406030204" pitchFamily="18" charset="0"/>
                          </a:rPr>
                          <m:t>s</m:t>
                        </m:r>
                      </m:e>
                      <m:sub>
                        <m:r>
                          <a:rPr lang="da-DK" sz="1100" b="0" i="1">
                            <a:latin typeface="Cambria Math" panose="02040503050406030204" pitchFamily="18" charset="0"/>
                          </a:rPr>
                          <m:t>𝑥</m:t>
                        </m:r>
                      </m:sub>
                    </m:sSub>
                    <m:r>
                      <a:rPr lang="da-DK" sz="1100" b="0" i="1">
                        <a:latin typeface="Cambria Math" panose="02040503050406030204" pitchFamily="18" charset="0"/>
                      </a:rPr>
                      <m:t>=</m:t>
                    </m:r>
                  </m:oMath>
                </m:oMathPara>
              </a14:m>
              <a:endParaRPr lang="da-DK" sz="1100"/>
            </a:p>
          </xdr:txBody>
        </xdr:sp>
      </mc:Choice>
      <mc:Fallback xmlns="">
        <xdr:sp macro="" textlink="">
          <xdr:nvSpPr>
            <xdr:cNvPr id="257" name="Tekstfelt 256">
              <a:extLst>
                <a:ext uri="{FF2B5EF4-FFF2-40B4-BE49-F238E27FC236}">
                  <a16:creationId xmlns:a16="http://schemas.microsoft.com/office/drawing/2014/main" id="{D207C7AA-61D5-4190-BD3A-2CEF2CA4E600}"/>
                </a:ext>
              </a:extLst>
            </xdr:cNvPr>
            <xdr:cNvSpPr txBox="1"/>
          </xdr:nvSpPr>
          <xdr:spPr>
            <a:xfrm>
              <a:off x="4132603" y="12076632"/>
              <a:ext cx="306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s_𝑥=</a:t>
              </a:r>
              <a:endParaRPr lang="da-DK" sz="1100"/>
            </a:p>
          </xdr:txBody>
        </xdr:sp>
      </mc:Fallback>
    </mc:AlternateContent>
    <xdr:clientData/>
  </xdr:oneCellAnchor>
  <xdr:oneCellAnchor>
    <xdr:from>
      <xdr:col>3</xdr:col>
      <xdr:colOff>44864</xdr:colOff>
      <xdr:row>65</xdr:row>
      <xdr:rowOff>176613</xdr:rowOff>
    </xdr:from>
    <xdr:ext cx="455446" cy="172227"/>
    <mc:AlternateContent xmlns:mc="http://schemas.openxmlformats.org/markup-compatibility/2006" xmlns:a14="http://schemas.microsoft.com/office/drawing/2010/main">
      <mc:Choice Requires="a14">
        <xdr:sp macro="" textlink="">
          <xdr:nvSpPr>
            <xdr:cNvPr id="258" name="Tekstfelt 257">
              <a:extLst>
                <a:ext uri="{FF2B5EF4-FFF2-40B4-BE49-F238E27FC236}">
                  <a16:creationId xmlns:a16="http://schemas.microsoft.com/office/drawing/2014/main" id="{11C25D7C-EE9C-4187-BC7B-1BA1FD30186F}"/>
                </a:ext>
              </a:extLst>
            </xdr:cNvPr>
            <xdr:cNvSpPr txBox="1"/>
          </xdr:nvSpPr>
          <xdr:spPr>
            <a:xfrm>
              <a:off x="4004415" y="12439828"/>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58" name="Tekstfelt 257">
              <a:extLst>
                <a:ext uri="{FF2B5EF4-FFF2-40B4-BE49-F238E27FC236}">
                  <a16:creationId xmlns:a16="http://schemas.microsoft.com/office/drawing/2014/main" id="{11C25D7C-EE9C-4187-BC7B-1BA1FD30186F}"/>
                </a:ext>
              </a:extLst>
            </xdr:cNvPr>
            <xdr:cNvSpPr txBox="1"/>
          </xdr:nvSpPr>
          <xdr:spPr>
            <a:xfrm>
              <a:off x="4004415" y="12439828"/>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𝑠_(𝑌−𝑌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265630</xdr:colOff>
      <xdr:row>73</xdr:row>
      <xdr:rowOff>41304</xdr:rowOff>
    </xdr:from>
    <xdr:ext cx="732059" cy="172227"/>
    <mc:AlternateContent xmlns:mc="http://schemas.openxmlformats.org/markup-compatibility/2006" xmlns:a14="http://schemas.microsoft.com/office/drawing/2010/main">
      <mc:Choice Requires="a14">
        <xdr:sp macro="" textlink="">
          <xdr:nvSpPr>
            <xdr:cNvPr id="259" name="Tekstfelt 258">
              <a:extLst>
                <a:ext uri="{FF2B5EF4-FFF2-40B4-BE49-F238E27FC236}">
                  <a16:creationId xmlns:a16="http://schemas.microsoft.com/office/drawing/2014/main" id="{8D4FCEC8-81F6-4F22-AB4C-31A531A69E0C}"/>
                </a:ext>
              </a:extLst>
            </xdr:cNvPr>
            <xdr:cNvSpPr txBox="1"/>
          </xdr:nvSpPr>
          <xdr:spPr>
            <a:xfrm>
              <a:off x="6311780" y="13785790"/>
              <a:ext cx="7320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−2</m:t>
                    </m:r>
                  </m:oMath>
                </m:oMathPara>
              </a14:m>
              <a:endParaRPr lang="da-DK" sz="1100" b="0"/>
            </a:p>
          </xdr:txBody>
        </xdr:sp>
      </mc:Choice>
      <mc:Fallback xmlns="">
        <xdr:sp macro="" textlink="">
          <xdr:nvSpPr>
            <xdr:cNvPr id="259" name="Tekstfelt 258">
              <a:extLst>
                <a:ext uri="{FF2B5EF4-FFF2-40B4-BE49-F238E27FC236}">
                  <a16:creationId xmlns:a16="http://schemas.microsoft.com/office/drawing/2014/main" id="{8D4FCEC8-81F6-4F22-AB4C-31A531A69E0C}"/>
                </a:ext>
              </a:extLst>
            </xdr:cNvPr>
            <xdr:cNvSpPr txBox="1"/>
          </xdr:nvSpPr>
          <xdr:spPr>
            <a:xfrm>
              <a:off x="6311780" y="13785790"/>
              <a:ext cx="7320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𝑑𝑓=𝑁−2</a:t>
              </a:r>
              <a:endParaRPr lang="da-DK" sz="1100" b="0"/>
            </a:p>
          </xdr:txBody>
        </xdr:sp>
      </mc:Fallback>
    </mc:AlternateContent>
    <xdr:clientData/>
  </xdr:oneCellAnchor>
  <xdr:oneCellAnchor>
    <xdr:from>
      <xdr:col>3</xdr:col>
      <xdr:colOff>44865</xdr:colOff>
      <xdr:row>75</xdr:row>
      <xdr:rowOff>5696</xdr:rowOff>
    </xdr:from>
    <xdr:ext cx="860813" cy="172227"/>
    <mc:AlternateContent xmlns:mc="http://schemas.openxmlformats.org/markup-compatibility/2006" xmlns:a14="http://schemas.microsoft.com/office/drawing/2010/main">
      <mc:Choice Requires="a14">
        <xdr:sp macro="" textlink="">
          <xdr:nvSpPr>
            <xdr:cNvPr id="260" name="Tekstfelt 259">
              <a:extLst>
                <a:ext uri="{FF2B5EF4-FFF2-40B4-BE49-F238E27FC236}">
                  <a16:creationId xmlns:a16="http://schemas.microsoft.com/office/drawing/2014/main" id="{B8A3D48F-7F1D-4780-B1E4-8948F7D15896}"/>
                </a:ext>
              </a:extLst>
            </xdr:cNvPr>
            <xdr:cNvSpPr txBox="1"/>
          </xdr:nvSpPr>
          <xdr:spPr>
            <a:xfrm>
              <a:off x="4004416" y="14120500"/>
              <a:ext cx="8608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𝑡</m:t>
                        </m:r>
                      </m:e>
                      <m:sub>
                        <m:r>
                          <a:rPr lang="da-DK" sz="1100" b="0" i="1">
                            <a:latin typeface="Cambria Math" panose="02040503050406030204" pitchFamily="18" charset="0"/>
                          </a:rPr>
                          <m:t>0.05</m:t>
                        </m:r>
                      </m:sub>
                    </m:sSub>
                    <m:d>
                      <m:dPr>
                        <m:ctrlPr>
                          <a:rPr lang="da-DK" sz="1100" b="0" i="1">
                            <a:latin typeface="Cambria Math" panose="02040503050406030204" pitchFamily="18" charset="0"/>
                          </a:rPr>
                        </m:ctrlPr>
                      </m:dPr>
                      <m:e>
                        <m:r>
                          <a:rPr lang="da-DK" sz="1100" b="0" i="1">
                            <a:latin typeface="Cambria Math" panose="02040503050406030204" pitchFamily="18" charset="0"/>
                          </a:rPr>
                          <m:t>𝑑𝑓</m:t>
                        </m:r>
                      </m:e>
                    </m:d>
                    <m:r>
                      <a:rPr lang="da-DK" sz="1100" b="0" i="1">
                        <a:latin typeface="Cambria Math" panose="02040503050406030204" pitchFamily="18" charset="0"/>
                      </a:rPr>
                      <m:t>=</m:t>
                    </m:r>
                    <m:r>
                      <a:rPr lang="da-DK" sz="1100" b="0" i="1">
                        <a:latin typeface="Cambria Math" panose="02040503050406030204" pitchFamily="18" charset="0"/>
                        <a:ea typeface="Cambria Math" panose="02040503050406030204" pitchFamily="18" charset="0"/>
                      </a:rPr>
                      <m:t>±</m:t>
                    </m:r>
                  </m:oMath>
                </m:oMathPara>
              </a14:m>
              <a:endParaRPr lang="da-DK" sz="1100"/>
            </a:p>
          </xdr:txBody>
        </xdr:sp>
      </mc:Choice>
      <mc:Fallback xmlns="">
        <xdr:sp macro="" textlink="">
          <xdr:nvSpPr>
            <xdr:cNvPr id="260" name="Tekstfelt 259">
              <a:extLst>
                <a:ext uri="{FF2B5EF4-FFF2-40B4-BE49-F238E27FC236}">
                  <a16:creationId xmlns:a16="http://schemas.microsoft.com/office/drawing/2014/main" id="{B8A3D48F-7F1D-4780-B1E4-8948F7D15896}"/>
                </a:ext>
              </a:extLst>
            </xdr:cNvPr>
            <xdr:cNvSpPr txBox="1"/>
          </xdr:nvSpPr>
          <xdr:spPr>
            <a:xfrm>
              <a:off x="4004416" y="14120500"/>
              <a:ext cx="8608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𝑡_0.05 (𝑑𝑓)=</a:t>
              </a:r>
              <a:r>
                <a:rPr lang="da-DK" sz="1100" b="0" i="0">
                  <a:latin typeface="Cambria Math" panose="02040503050406030204" pitchFamily="18" charset="0"/>
                  <a:ea typeface="Cambria Math" panose="02040503050406030204" pitchFamily="18" charset="0"/>
                </a:rPr>
                <a:t>±</a:t>
              </a:r>
              <a:endParaRPr lang="da-DK" sz="1100"/>
            </a:p>
          </xdr:txBody>
        </xdr:sp>
      </mc:Fallback>
    </mc:AlternateContent>
    <xdr:clientData/>
  </xdr:oneCellAnchor>
  <xdr:oneCellAnchor>
    <xdr:from>
      <xdr:col>5</xdr:col>
      <xdr:colOff>521546</xdr:colOff>
      <xdr:row>87</xdr:row>
      <xdr:rowOff>180875</xdr:rowOff>
    </xdr:from>
    <xdr:ext cx="755848" cy="180370"/>
    <mc:AlternateContent xmlns:mc="http://schemas.openxmlformats.org/markup-compatibility/2006" xmlns:a14="http://schemas.microsoft.com/office/drawing/2010/main">
      <mc:Choice Requires="a14">
        <xdr:sp macro="" textlink="">
          <xdr:nvSpPr>
            <xdr:cNvPr id="74" name="Tekstfelt 73">
              <a:extLst>
                <a:ext uri="{FF2B5EF4-FFF2-40B4-BE49-F238E27FC236}">
                  <a16:creationId xmlns:a16="http://schemas.microsoft.com/office/drawing/2014/main" id="{71CEA3E6-5557-47D7-B9E5-D06187212885}"/>
                </a:ext>
              </a:extLst>
            </xdr:cNvPr>
            <xdr:cNvSpPr txBox="1"/>
          </xdr:nvSpPr>
          <xdr:spPr>
            <a:xfrm>
              <a:off x="5955247" y="16353791"/>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𝑏𝑋</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𝑎</m:t>
                    </m:r>
                    <m:r>
                      <a:rPr lang="da-DK" sz="1100" b="0" i="1">
                        <a:solidFill>
                          <a:schemeClr val="tx1"/>
                        </a:solidFill>
                        <a:effectLst/>
                        <a:latin typeface="Cambria Math" panose="02040503050406030204" pitchFamily="18" charset="0"/>
                        <a:ea typeface="+mn-ea"/>
                        <a:cs typeface="+mn-cs"/>
                      </a:rPr>
                      <m:t> </m:t>
                    </m:r>
                  </m:oMath>
                </m:oMathPara>
              </a14:m>
              <a:endParaRPr lang="da-DK" sz="1100"/>
            </a:p>
          </xdr:txBody>
        </xdr:sp>
      </mc:Choice>
      <mc:Fallback xmlns="">
        <xdr:sp macro="" textlink="">
          <xdr:nvSpPr>
            <xdr:cNvPr id="74" name="Tekstfelt 73">
              <a:extLst>
                <a:ext uri="{FF2B5EF4-FFF2-40B4-BE49-F238E27FC236}">
                  <a16:creationId xmlns:a16="http://schemas.microsoft.com/office/drawing/2014/main" id="{71CEA3E6-5557-47D7-B9E5-D06187212885}"/>
                </a:ext>
              </a:extLst>
            </xdr:cNvPr>
            <xdr:cNvSpPr txBox="1"/>
          </xdr:nvSpPr>
          <xdr:spPr>
            <a:xfrm>
              <a:off x="5955247" y="16353791"/>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𝑌 ̂=𝑏𝑋+𝑎</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twoCellAnchor>
    <xdr:from>
      <xdr:col>33</xdr:col>
      <xdr:colOff>0</xdr:colOff>
      <xdr:row>3</xdr:row>
      <xdr:rowOff>78336</xdr:rowOff>
    </xdr:from>
    <xdr:to>
      <xdr:col>33</xdr:col>
      <xdr:colOff>370318</xdr:colOff>
      <xdr:row>3</xdr:row>
      <xdr:rowOff>92579</xdr:rowOff>
    </xdr:to>
    <xdr:cxnSp macro="">
      <xdr:nvCxnSpPr>
        <xdr:cNvPr id="262" name="Lige pilforbindelse 261">
          <a:extLst>
            <a:ext uri="{FF2B5EF4-FFF2-40B4-BE49-F238E27FC236}">
              <a16:creationId xmlns:a16="http://schemas.microsoft.com/office/drawing/2014/main" id="{DC767872-EACC-45F3-8F64-DB86AAC35D79}"/>
            </a:ext>
          </a:extLst>
        </xdr:cNvPr>
        <xdr:cNvCxnSpPr/>
      </xdr:nvCxnSpPr>
      <xdr:spPr>
        <a:xfrm flipH="1">
          <a:off x="23030916" y="655177"/>
          <a:ext cx="370318" cy="142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19</xdr:row>
      <xdr:rowOff>51632</xdr:rowOff>
    </xdr:from>
    <xdr:to>
      <xdr:col>0</xdr:col>
      <xdr:colOff>2580439</xdr:colOff>
      <xdr:row>23</xdr:row>
      <xdr:rowOff>28917</xdr:rowOff>
    </xdr:to>
    <xdr:pic>
      <xdr:nvPicPr>
        <xdr:cNvPr id="268" name="Billede 263">
          <a:extLst>
            <a:ext uri="{FF2B5EF4-FFF2-40B4-BE49-F238E27FC236}">
              <a16:creationId xmlns:a16="http://schemas.microsoft.com/office/drawing/2014/main" id="{B9480B46-2707-4435-A661-791F8DA0B09D}"/>
            </a:ext>
          </a:extLst>
        </xdr:cNvPr>
        <xdr:cNvPicPr>
          <a:picLocks noChangeAspect="1"/>
        </xdr:cNvPicPr>
      </xdr:nvPicPr>
      <xdr:blipFill>
        <a:blip xmlns:r="http://schemas.openxmlformats.org/officeDocument/2006/relationships" r:embed="rId1"/>
        <a:stretch>
          <a:fillRect/>
        </a:stretch>
      </xdr:blipFill>
      <xdr:spPr>
        <a:xfrm>
          <a:off x="0" y="6652368"/>
          <a:ext cx="2580439" cy="708805"/>
        </a:xfrm>
        <a:prstGeom prst="rect">
          <a:avLst/>
        </a:prstGeom>
      </xdr:spPr>
    </xdr:pic>
    <xdr:clientData/>
  </xdr:twoCellAnchor>
  <xdr:twoCellAnchor editAs="oneCell">
    <xdr:from>
      <xdr:col>14</xdr:col>
      <xdr:colOff>99702</xdr:colOff>
      <xdr:row>0</xdr:row>
      <xdr:rowOff>121065</xdr:rowOff>
    </xdr:from>
    <xdr:to>
      <xdr:col>17</xdr:col>
      <xdr:colOff>604104</xdr:colOff>
      <xdr:row>8</xdr:row>
      <xdr:rowOff>128187</xdr:rowOff>
    </xdr:to>
    <xdr:pic>
      <xdr:nvPicPr>
        <xdr:cNvPr id="37" name="Billede 36">
          <a:extLst>
            <a:ext uri="{FF2B5EF4-FFF2-40B4-BE49-F238E27FC236}">
              <a16:creationId xmlns:a16="http://schemas.microsoft.com/office/drawing/2014/main" id="{7C7A548C-4419-4EF9-9D17-24DBCB70382F}"/>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8617010" y="121065"/>
          <a:ext cx="2384477" cy="153112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5</xdr:col>
      <xdr:colOff>121920</xdr:colOff>
      <xdr:row>9</xdr:row>
      <xdr:rowOff>167640</xdr:rowOff>
    </xdr:from>
    <xdr:ext cx="2073453" cy="192873"/>
    <mc:AlternateContent xmlns:mc="http://schemas.openxmlformats.org/markup-compatibility/2006" xmlns:a14="http://schemas.microsoft.com/office/drawing/2010/main">
      <mc:Choice Requires="a14">
        <xdr:sp macro="" textlink="">
          <xdr:nvSpPr>
            <xdr:cNvPr id="17" name="Tekstfelt 1">
              <a:extLst>
                <a:ext uri="{FF2B5EF4-FFF2-40B4-BE49-F238E27FC236}">
                  <a16:creationId xmlns:a16="http://schemas.microsoft.com/office/drawing/2014/main" id="{C64123FF-0958-4870-8D99-96F793EE476A}"/>
                </a:ext>
              </a:extLst>
            </xdr:cNvPr>
            <xdr:cNvSpPr txBox="1"/>
          </xdr:nvSpPr>
          <xdr:spPr>
            <a:xfrm>
              <a:off x="5082540" y="1828800"/>
              <a:ext cx="2073453" cy="1928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0</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𝑏</m:t>
                        </m:r>
                      </m:e>
                      <m:sub>
                        <m:r>
                          <a:rPr lang="da-DK" sz="1100" i="1">
                            <a:solidFill>
                              <a:schemeClr val="tx1"/>
                            </a:solidFill>
                            <a:effectLst/>
                            <a:latin typeface="Cambria Math" panose="02040503050406030204" pitchFamily="18" charset="0"/>
                            <a:ea typeface="+mn-ea"/>
                            <a:cs typeface="+mn-cs"/>
                          </a:rPr>
                          <m:t>1</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𝑝</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𝑝</m:t>
                        </m:r>
                      </m:sub>
                    </m:sSub>
                  </m:oMath>
                </m:oMathPara>
              </a14:m>
              <a:endParaRPr lang="da-DK">
                <a:effectLst/>
              </a:endParaRPr>
            </a:p>
          </xdr:txBody>
        </xdr:sp>
      </mc:Choice>
      <mc:Fallback xmlns="">
        <xdr:sp macro="" textlink="">
          <xdr:nvSpPr>
            <xdr:cNvPr id="2" name="Tekstfelt 1">
              <a:extLst>
                <a:ext uri="{FF2B5EF4-FFF2-40B4-BE49-F238E27FC236}">
                  <a16:creationId xmlns:a16="http://schemas.microsoft.com/office/drawing/2014/main" id="{C64123FF-0958-4870-8D99-96F793EE476A}"/>
                </a:ext>
              </a:extLst>
            </xdr:cNvPr>
            <xdr:cNvSpPr txBox="1"/>
          </xdr:nvSpPr>
          <xdr:spPr>
            <a:xfrm>
              <a:off x="5082540" y="1828800"/>
              <a:ext cx="2073453" cy="1928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𝑌 ̂=𝑏_0+</a:t>
              </a:r>
              <a:r>
                <a:rPr lang="da-DK" sz="1100" i="0">
                  <a:solidFill>
                    <a:schemeClr val="tx1"/>
                  </a:solidFill>
                  <a:effectLst/>
                  <a:latin typeface="+mn-lt"/>
                  <a:ea typeface="+mn-ea"/>
                  <a:cs typeface="+mn-cs"/>
                </a:rPr>
                <a:t>𝑏_1 𝑋_1</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𝑏_</a:t>
              </a:r>
              <a:r>
                <a:rPr lang="da-DK" sz="1100" b="0" i="0">
                  <a:solidFill>
                    <a:schemeClr val="tx1"/>
                  </a:solidFill>
                  <a:effectLst/>
                  <a:latin typeface="+mn-lt"/>
                  <a:ea typeface="+mn-ea"/>
                  <a:cs typeface="+mn-cs"/>
                </a:rPr>
                <a:t>2 </a:t>
              </a:r>
              <a:r>
                <a:rPr lang="da-DK" sz="1100" i="0">
                  <a:solidFill>
                    <a:schemeClr val="tx1"/>
                  </a:solidFill>
                  <a:effectLst/>
                  <a:latin typeface="+mn-lt"/>
                  <a:ea typeface="+mn-ea"/>
                  <a:cs typeface="+mn-cs"/>
                </a:rPr>
                <a:t>𝑋_</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𝑏_</a:t>
              </a:r>
              <a:r>
                <a:rPr lang="da-DK" sz="1100" b="0" i="0">
                  <a:solidFill>
                    <a:schemeClr val="tx1"/>
                  </a:solidFill>
                  <a:effectLst/>
                  <a:latin typeface="+mn-lt"/>
                  <a:ea typeface="+mn-ea"/>
                  <a:cs typeface="+mn-cs"/>
                </a:rPr>
                <a:t>𝑝 </a:t>
              </a:r>
              <a:r>
                <a:rPr lang="da-DK" sz="1100" i="0">
                  <a:solidFill>
                    <a:schemeClr val="tx1"/>
                  </a:solidFill>
                  <a:effectLst/>
                  <a:latin typeface="+mn-lt"/>
                  <a:ea typeface="+mn-ea"/>
                  <a:cs typeface="+mn-cs"/>
                </a:rPr>
                <a:t>𝑋_</a:t>
              </a:r>
              <a:r>
                <a:rPr lang="da-DK" sz="1100" b="0" i="0">
                  <a:solidFill>
                    <a:schemeClr val="tx1"/>
                  </a:solidFill>
                  <a:effectLst/>
                  <a:latin typeface="+mn-lt"/>
                  <a:ea typeface="+mn-ea"/>
                  <a:cs typeface="+mn-cs"/>
                </a:rPr>
                <a:t>𝑝</a:t>
              </a:r>
              <a:endParaRPr lang="da-DK">
                <a:effectLst/>
              </a:endParaRPr>
            </a:p>
          </xdr:txBody>
        </xdr:sp>
      </mc:Fallback>
    </mc:AlternateContent>
    <xdr:clientData/>
  </xdr:oneCellAnchor>
  <xdr:twoCellAnchor>
    <xdr:from>
      <xdr:col>3</xdr:col>
      <xdr:colOff>208598</xdr:colOff>
      <xdr:row>69</xdr:row>
      <xdr:rowOff>22860</xdr:rowOff>
    </xdr:from>
    <xdr:to>
      <xdr:col>11</xdr:col>
      <xdr:colOff>269676</xdr:colOff>
      <xdr:row>77</xdr:row>
      <xdr:rowOff>161925</xdr:rowOff>
    </xdr:to>
    <xdr:grpSp>
      <xdr:nvGrpSpPr>
        <xdr:cNvPr id="35" name="Gruppe 34">
          <a:extLst>
            <a:ext uri="{FF2B5EF4-FFF2-40B4-BE49-F238E27FC236}">
              <a16:creationId xmlns:a16="http://schemas.microsoft.com/office/drawing/2014/main" id="{267BF0AB-A808-4E06-B5C7-D4F5E3655790}"/>
            </a:ext>
          </a:extLst>
        </xdr:cNvPr>
        <xdr:cNvGrpSpPr/>
      </xdr:nvGrpSpPr>
      <xdr:grpSpPr>
        <a:xfrm>
          <a:off x="1493112" y="12835346"/>
          <a:ext cx="5199135" cy="1619522"/>
          <a:chOff x="1503998" y="12572048"/>
          <a:chExt cx="5242678" cy="1586865"/>
        </a:xfrm>
      </xdr:grpSpPr>
      <xdr:pic>
        <xdr:nvPicPr>
          <xdr:cNvPr id="32" name="Picture 2">
            <a:extLst>
              <a:ext uri="{FF2B5EF4-FFF2-40B4-BE49-F238E27FC236}">
                <a16:creationId xmlns:a16="http://schemas.microsoft.com/office/drawing/2014/main" id="{E6F93A47-1689-4F6C-85D0-EF5D8220461A}"/>
              </a:ext>
            </a:extLst>
          </xdr:cNvPr>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val="0"/>
              </a:ext>
            </a:extLst>
          </a:blip>
          <a:srcRect/>
          <a:stretch>
            <a:fillRect/>
          </a:stretch>
        </xdr:blipFill>
        <xdr:spPr bwMode="auto">
          <a:xfrm>
            <a:off x="1503998" y="12572048"/>
            <a:ext cx="5191125" cy="158686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sp macro="" textlink="">
        <xdr:nvSpPr>
          <xdr:cNvPr id="31" name="Oval 9">
            <a:extLst>
              <a:ext uri="{FF2B5EF4-FFF2-40B4-BE49-F238E27FC236}">
                <a16:creationId xmlns:a16="http://schemas.microsoft.com/office/drawing/2014/main" id="{B6E3F8EE-8143-474F-BECB-F1F319491DFD}"/>
              </a:ext>
            </a:extLst>
          </xdr:cNvPr>
          <xdr:cNvSpPr/>
        </xdr:nvSpPr>
        <xdr:spPr>
          <a:xfrm>
            <a:off x="6242620" y="13511247"/>
            <a:ext cx="504056" cy="47679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sp macro="" textlink="">
        <xdr:nvSpPr>
          <xdr:cNvPr id="33" name="Oval 10">
            <a:extLst>
              <a:ext uri="{FF2B5EF4-FFF2-40B4-BE49-F238E27FC236}">
                <a16:creationId xmlns:a16="http://schemas.microsoft.com/office/drawing/2014/main" id="{12C873EE-BB77-42E1-851F-02CC93B732E4}"/>
              </a:ext>
            </a:extLst>
          </xdr:cNvPr>
          <xdr:cNvSpPr/>
        </xdr:nvSpPr>
        <xdr:spPr>
          <a:xfrm>
            <a:off x="4859374" y="13499745"/>
            <a:ext cx="504056" cy="47488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grpSp>
    <xdr:clientData/>
  </xdr:twoCellAnchor>
  <xdr:twoCellAnchor>
    <xdr:from>
      <xdr:col>2</xdr:col>
      <xdr:colOff>14287</xdr:colOff>
      <xdr:row>86</xdr:row>
      <xdr:rowOff>147637</xdr:rowOff>
    </xdr:from>
    <xdr:to>
      <xdr:col>10</xdr:col>
      <xdr:colOff>113107</xdr:colOff>
      <xdr:row>89</xdr:row>
      <xdr:rowOff>10079</xdr:rowOff>
    </xdr:to>
    <mc:AlternateContent xmlns:mc="http://schemas.openxmlformats.org/markup-compatibility/2006" xmlns:a14="http://schemas.microsoft.com/office/drawing/2010/main">
      <mc:Choice Requires="a14">
        <xdr:sp macro="" textlink="">
          <xdr:nvSpPr>
            <xdr:cNvPr id="26" name="Rectangle 7">
              <a:extLst>
                <a:ext uri="{FF2B5EF4-FFF2-40B4-BE49-F238E27FC236}">
                  <a16:creationId xmlns:a16="http://schemas.microsoft.com/office/drawing/2014/main" id="{C816F111-8268-48D4-B747-C13CB547197E}"/>
                </a:ext>
              </a:extLst>
            </xdr:cNvPr>
            <xdr:cNvSpPr/>
          </xdr:nvSpPr>
          <xdr:spPr>
            <a:xfrm>
              <a:off x="3290887" y="15406687"/>
              <a:ext cx="5280420" cy="405367"/>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acc>
                      <m:accPr>
                        <m:chr m:val="̂"/>
                        <m:ctrlPr>
                          <a:rPr lang="da-DK" sz="1800" i="1">
                            <a:latin typeface="Cambria Math" panose="02040503050406030204" pitchFamily="18" charset="0"/>
                          </a:rPr>
                        </m:ctrlPr>
                      </m:accPr>
                      <m:e>
                        <m:r>
                          <a:rPr lang="da-DK" sz="1800" i="1">
                            <a:latin typeface="Cambria Math"/>
                          </a:rPr>
                          <m:t>𝑌</m:t>
                        </m:r>
                      </m:e>
                    </m:acc>
                    <m:r>
                      <a:rPr lang="da-DK" sz="1800" i="1">
                        <a:latin typeface="Cambria Math"/>
                      </a:rPr>
                      <m:t>=</m:t>
                    </m:r>
                    <m:sSub>
                      <m:sSubPr>
                        <m:ctrlPr>
                          <a:rPr lang="da-DK" sz="1800" i="1">
                            <a:latin typeface="Cambria Math" panose="02040503050406030204" pitchFamily="18" charset="0"/>
                          </a:rPr>
                        </m:ctrlPr>
                      </m:sSubPr>
                      <m:e>
                        <m:r>
                          <a:rPr lang="da-DK" sz="1800" i="1">
                            <a:latin typeface="Cambria Math"/>
                          </a:rPr>
                          <m:t>𝑏</m:t>
                        </m:r>
                      </m:e>
                      <m:sub>
                        <m:r>
                          <a:rPr lang="da-DK" sz="1800" b="0" i="1">
                            <a:latin typeface="Cambria Math"/>
                          </a:rPr>
                          <m:t>𝑀𝑎𝑡𝐶𝑎𝑟𝑒</m:t>
                        </m:r>
                      </m:sub>
                    </m:sSub>
                    <m:sSub>
                      <m:sSubPr>
                        <m:ctrlPr>
                          <a:rPr lang="da-DK" sz="1800" i="1">
                            <a:latin typeface="Cambria Math" panose="02040503050406030204" pitchFamily="18" charset="0"/>
                          </a:rPr>
                        </m:ctrlPr>
                      </m:sSubPr>
                      <m:e>
                        <m:r>
                          <a:rPr lang="da-DK" sz="1800" i="1">
                            <a:latin typeface="Cambria Math"/>
                          </a:rPr>
                          <m:t>𝑋</m:t>
                        </m:r>
                      </m:e>
                      <m:sub>
                        <m:r>
                          <a:rPr lang="da-DK" sz="1800" b="0" i="1">
                            <a:latin typeface="Cambria Math"/>
                          </a:rPr>
                          <m:t>𝑀𝑎𝑡𝐶𝑎𝑟𝑒</m:t>
                        </m:r>
                      </m:sub>
                    </m:sSub>
                    <m:r>
                      <a:rPr lang="da-DK" sz="1800" b="0" i="1">
                        <a:latin typeface="Cambria Math"/>
                      </a:rPr>
                      <m:t>+</m:t>
                    </m:r>
                    <m:sSub>
                      <m:sSubPr>
                        <m:ctrlPr>
                          <a:rPr lang="da-DK" sz="1800" i="1">
                            <a:latin typeface="Cambria Math" panose="02040503050406030204" pitchFamily="18" charset="0"/>
                          </a:rPr>
                        </m:ctrlPr>
                      </m:sSubPr>
                      <m:e>
                        <m:r>
                          <a:rPr lang="da-DK" sz="1800" i="1">
                            <a:latin typeface="Cambria Math"/>
                          </a:rPr>
                          <m:t>𝑏</m:t>
                        </m:r>
                      </m:e>
                      <m:sub>
                        <m:r>
                          <a:rPr lang="da-DK" sz="1800" b="0" i="1">
                            <a:latin typeface="Cambria Math"/>
                          </a:rPr>
                          <m:t>𝑆𝑒𝑙𝑓𝐸𝑠𝑡𝑒𝑒𝑚</m:t>
                        </m:r>
                      </m:sub>
                    </m:sSub>
                    <m:sSub>
                      <m:sSubPr>
                        <m:ctrlPr>
                          <a:rPr lang="da-DK" sz="1800" i="1">
                            <a:latin typeface="Cambria Math" panose="02040503050406030204" pitchFamily="18" charset="0"/>
                          </a:rPr>
                        </m:ctrlPr>
                      </m:sSubPr>
                      <m:e>
                        <m:r>
                          <a:rPr lang="da-DK" sz="1800" i="1">
                            <a:latin typeface="Cambria Math"/>
                          </a:rPr>
                          <m:t>𝑋</m:t>
                        </m:r>
                      </m:e>
                      <m:sub>
                        <m:r>
                          <a:rPr lang="da-DK" sz="1800" b="0" i="1">
                            <a:latin typeface="Cambria Math"/>
                          </a:rPr>
                          <m:t>𝑆𝑒𝑙𝑓𝐸𝑠𝑡𝑒𝑒𝑚</m:t>
                        </m:r>
                      </m:sub>
                    </m:sSub>
                    <m:r>
                      <a:rPr lang="da-DK" sz="1800" b="0" i="1">
                        <a:latin typeface="Cambria Math"/>
                      </a:rPr>
                      <m:t>+</m:t>
                    </m:r>
                    <m:r>
                      <a:rPr lang="da-DK" sz="1800" b="0" i="1">
                        <a:latin typeface="Cambria Math"/>
                      </a:rPr>
                      <m:t>𝑎</m:t>
                    </m:r>
                  </m:oMath>
                </m:oMathPara>
              </a14:m>
              <a:endParaRPr lang="da-DK" sz="1800"/>
            </a:p>
          </xdr:txBody>
        </xdr:sp>
      </mc:Choice>
      <mc:Fallback xmlns="">
        <xdr:sp macro="" textlink="">
          <xdr:nvSpPr>
            <xdr:cNvPr id="26" name="Rectangle 7">
              <a:extLst>
                <a:ext uri="{FF2B5EF4-FFF2-40B4-BE49-F238E27FC236}">
                  <a16:creationId xmlns:a16="http://schemas.microsoft.com/office/drawing/2014/main" id="{C816F111-8268-48D4-B747-C13CB547197E}"/>
                </a:ext>
              </a:extLst>
            </xdr:cNvPr>
            <xdr:cNvSpPr/>
          </xdr:nvSpPr>
          <xdr:spPr>
            <a:xfrm>
              <a:off x="3290887" y="15406687"/>
              <a:ext cx="5280420" cy="405367"/>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800" i="0">
                  <a:latin typeface="Cambria Math"/>
                </a:rPr>
                <a:t>𝑌</a:t>
              </a:r>
              <a:r>
                <a:rPr lang="da-DK" sz="1800" i="0">
                  <a:latin typeface="Cambria Math" panose="02040503050406030204" pitchFamily="18" charset="0"/>
                </a:rPr>
                <a:t> ̂</a:t>
              </a:r>
              <a:r>
                <a:rPr lang="da-DK" sz="1800" i="0">
                  <a:latin typeface="Cambria Math"/>
                </a:rPr>
                <a:t>=𝑏</a:t>
              </a:r>
              <a:r>
                <a:rPr lang="da-DK" sz="1800" i="0">
                  <a:latin typeface="Cambria Math" panose="02040503050406030204" pitchFamily="18" charset="0"/>
                </a:rPr>
                <a:t>_</a:t>
              </a:r>
              <a:r>
                <a:rPr lang="da-DK" sz="1800" b="0" i="0">
                  <a:latin typeface="Cambria Math"/>
                </a:rPr>
                <a:t>𝑀𝑎𝑡𝐶𝑎𝑟𝑒</a:t>
              </a:r>
              <a:r>
                <a:rPr lang="da-DK" sz="1800" b="0" i="0">
                  <a:latin typeface="Cambria Math" panose="02040503050406030204" pitchFamily="18" charset="0"/>
                </a:rPr>
                <a:t> </a:t>
              </a:r>
              <a:r>
                <a:rPr lang="da-DK" sz="1800" i="0">
                  <a:latin typeface="Cambria Math"/>
                </a:rPr>
                <a:t>𝑋</a:t>
              </a:r>
              <a:r>
                <a:rPr lang="da-DK" sz="1800" i="0">
                  <a:latin typeface="Cambria Math" panose="02040503050406030204" pitchFamily="18" charset="0"/>
                </a:rPr>
                <a:t>_</a:t>
              </a:r>
              <a:r>
                <a:rPr lang="da-DK" sz="1800" b="0" i="0">
                  <a:latin typeface="Cambria Math"/>
                </a:rPr>
                <a:t>𝑀𝑎𝑡𝐶𝑎𝑟𝑒+</a:t>
              </a:r>
              <a:r>
                <a:rPr lang="da-DK" sz="1800" i="0">
                  <a:latin typeface="Cambria Math"/>
                </a:rPr>
                <a:t>𝑏</a:t>
              </a:r>
              <a:r>
                <a:rPr lang="da-DK" sz="1800" i="0">
                  <a:latin typeface="Cambria Math" panose="02040503050406030204" pitchFamily="18" charset="0"/>
                </a:rPr>
                <a:t>_</a:t>
              </a:r>
              <a:r>
                <a:rPr lang="da-DK" sz="1800" b="0" i="0">
                  <a:latin typeface="Cambria Math"/>
                </a:rPr>
                <a:t>𝑆𝑒𝑙𝑓𝐸𝑠𝑡𝑒𝑒𝑚</a:t>
              </a:r>
              <a:r>
                <a:rPr lang="da-DK" sz="1800" b="0" i="0">
                  <a:latin typeface="Cambria Math" panose="02040503050406030204" pitchFamily="18" charset="0"/>
                </a:rPr>
                <a:t> </a:t>
              </a:r>
              <a:r>
                <a:rPr lang="da-DK" sz="1800" i="0">
                  <a:latin typeface="Cambria Math"/>
                </a:rPr>
                <a:t>𝑋</a:t>
              </a:r>
              <a:r>
                <a:rPr lang="da-DK" sz="1800" i="0">
                  <a:latin typeface="Cambria Math" panose="02040503050406030204" pitchFamily="18" charset="0"/>
                </a:rPr>
                <a:t>_</a:t>
              </a:r>
              <a:r>
                <a:rPr lang="da-DK" sz="1800" b="0" i="0">
                  <a:latin typeface="Cambria Math"/>
                </a:rPr>
                <a:t>𝑆𝑒𝑙𝑓𝐸𝑠𝑡𝑒𝑒𝑚+𝑎</a:t>
              </a:r>
              <a:endParaRPr lang="da-DK" sz="1800"/>
            </a:p>
          </xdr:txBody>
        </xdr:sp>
      </mc:Fallback>
    </mc:AlternateContent>
    <xdr:clientData/>
  </xdr:twoCellAnchor>
  <xdr:twoCellAnchor>
    <xdr:from>
      <xdr:col>1</xdr:col>
      <xdr:colOff>122287</xdr:colOff>
      <xdr:row>33</xdr:row>
      <xdr:rowOff>138112</xdr:rowOff>
    </xdr:from>
    <xdr:to>
      <xdr:col>14</xdr:col>
      <xdr:colOff>295275</xdr:colOff>
      <xdr:row>58</xdr:row>
      <xdr:rowOff>149132</xdr:rowOff>
    </xdr:to>
    <xdr:grpSp>
      <xdr:nvGrpSpPr>
        <xdr:cNvPr id="36" name="Gruppe 35">
          <a:extLst>
            <a:ext uri="{FF2B5EF4-FFF2-40B4-BE49-F238E27FC236}">
              <a16:creationId xmlns:a16="http://schemas.microsoft.com/office/drawing/2014/main" id="{C2293C20-6F27-4F0E-A379-211BC62BE3B1}"/>
            </a:ext>
          </a:extLst>
        </xdr:cNvPr>
        <xdr:cNvGrpSpPr/>
      </xdr:nvGrpSpPr>
      <xdr:grpSpPr>
        <a:xfrm>
          <a:off x="122287" y="6288541"/>
          <a:ext cx="8522331" cy="4637448"/>
          <a:chOff x="122287" y="6172200"/>
          <a:chExt cx="8593088" cy="4535395"/>
        </a:xfrm>
      </xdr:grpSpPr>
      <xdr:pic>
        <xdr:nvPicPr>
          <xdr:cNvPr id="34" name="Picture 2">
            <a:extLst>
              <a:ext uri="{FF2B5EF4-FFF2-40B4-BE49-F238E27FC236}">
                <a16:creationId xmlns:a16="http://schemas.microsoft.com/office/drawing/2014/main" id="{23D83C7F-18A8-4308-B000-8804906A10B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a:fillRect/>
          </a:stretch>
        </xdr:blipFill>
        <xdr:spPr bwMode="auto">
          <a:xfrm>
            <a:off x="2614612" y="6172200"/>
            <a:ext cx="6100763" cy="3211872"/>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pic>
        <xdr:nvPicPr>
          <xdr:cNvPr id="19" name="Picture 2" descr="E:\Macintosh HD\Users\Anders\Desktop\Screen Shot 2017-02-24 at 15.58.02.png">
            <a:extLst>
              <a:ext uri="{FF2B5EF4-FFF2-40B4-BE49-F238E27FC236}">
                <a16:creationId xmlns:a16="http://schemas.microsoft.com/office/drawing/2014/main" id="{5A989AE8-95B4-462B-AA88-BC6E67CACE5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a:ext>
            </a:extLst>
          </a:blip>
          <a:srcRect/>
          <a:stretch>
            <a:fillRect/>
          </a:stretch>
        </xdr:blipFill>
        <xdr:spPr bwMode="auto">
          <a:xfrm>
            <a:off x="122287" y="6992044"/>
            <a:ext cx="4582795" cy="3715551"/>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oneCellAnchor>
    <xdr:from>
      <xdr:col>10</xdr:col>
      <xdr:colOff>69056</xdr:colOff>
      <xdr:row>96</xdr:row>
      <xdr:rowOff>173831</xdr:rowOff>
    </xdr:from>
    <xdr:ext cx="1821974" cy="172227"/>
    <mc:AlternateContent xmlns:mc="http://schemas.openxmlformats.org/markup-compatibility/2006" xmlns:a14="http://schemas.microsoft.com/office/drawing/2010/main">
      <mc:Choice Requires="a14">
        <xdr:sp macro="" textlink="">
          <xdr:nvSpPr>
            <xdr:cNvPr id="40" name="Tekstfelt 39">
              <a:extLst>
                <a:ext uri="{FF2B5EF4-FFF2-40B4-BE49-F238E27FC236}">
                  <a16:creationId xmlns:a16="http://schemas.microsoft.com/office/drawing/2014/main" id="{B58E3EE5-66DC-4F24-8DDD-7B58A6BAACD3}"/>
                </a:ext>
              </a:extLst>
            </xdr:cNvPr>
            <xdr:cNvSpPr txBox="1"/>
          </xdr:nvSpPr>
          <xdr:spPr>
            <a:xfrm>
              <a:off x="5898356" y="17637919"/>
              <a:ext cx="18219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𝑎𝑛𝑡𝑎𝑙</m:t>
                    </m:r>
                    <m:r>
                      <a:rPr lang="da-DK" sz="1100" b="0" i="1">
                        <a:latin typeface="Cambria Math" panose="02040503050406030204" pitchFamily="18" charset="0"/>
                      </a:rPr>
                      <m:t> </m:t>
                    </m:r>
                    <m:r>
                      <a:rPr lang="da-DK" sz="1100" b="0" i="1">
                        <a:latin typeface="Cambria Math" panose="02040503050406030204" pitchFamily="18" charset="0"/>
                      </a:rPr>
                      <m:t>𝑝𝑟</m:t>
                    </m:r>
                    <m:r>
                      <a:rPr lang="da-DK" sz="1100" b="0" i="1">
                        <a:latin typeface="Cambria Math" panose="02040503050406030204" pitchFamily="18" charset="0"/>
                      </a:rPr>
                      <m:t>æ</m:t>
                    </m:r>
                    <m:r>
                      <a:rPr lang="da-DK" sz="1100" b="0" i="1">
                        <a:latin typeface="Cambria Math" panose="02040503050406030204" pitchFamily="18" charset="0"/>
                      </a:rPr>
                      <m:t>𝑑𝑖𝑘𝑡𝑜𝑟𝑒𝑟</m:t>
                    </m:r>
                  </m:oMath>
                </m:oMathPara>
              </a14:m>
              <a:endParaRPr lang="da-DK" sz="1100" b="0"/>
            </a:p>
          </xdr:txBody>
        </xdr:sp>
      </mc:Choice>
      <mc:Fallback xmlns="">
        <xdr:sp macro="" textlink="">
          <xdr:nvSpPr>
            <xdr:cNvPr id="40" name="Tekstfelt 39">
              <a:extLst>
                <a:ext uri="{FF2B5EF4-FFF2-40B4-BE49-F238E27FC236}">
                  <a16:creationId xmlns:a16="http://schemas.microsoft.com/office/drawing/2014/main" id="{B58E3EE5-66DC-4F24-8DDD-7B58A6BAACD3}"/>
                </a:ext>
              </a:extLst>
            </xdr:cNvPr>
            <xdr:cNvSpPr txBox="1"/>
          </xdr:nvSpPr>
          <xdr:spPr>
            <a:xfrm>
              <a:off x="5898356" y="17637919"/>
              <a:ext cx="18219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𝑑𝑓=𝑁−𝑎𝑛𝑡𝑎𝑙 𝑝𝑟æ𝑑𝑖𝑘𝑡𝑜𝑟𝑒𝑟</a:t>
              </a:r>
              <a:endParaRPr lang="da-DK" sz="1100" b="0"/>
            </a:p>
          </xdr:txBody>
        </xdr:sp>
      </mc:Fallback>
    </mc:AlternateContent>
    <xdr:clientData/>
  </xdr:oneCellAnchor>
  <xdr:twoCellAnchor>
    <xdr:from>
      <xdr:col>13</xdr:col>
      <xdr:colOff>0</xdr:colOff>
      <xdr:row>71</xdr:row>
      <xdr:rowOff>0</xdr:rowOff>
    </xdr:from>
    <xdr:to>
      <xdr:col>18</xdr:col>
      <xdr:colOff>495300</xdr:colOff>
      <xdr:row>76</xdr:row>
      <xdr:rowOff>152400</xdr:rowOff>
    </xdr:to>
    <xdr:grpSp>
      <xdr:nvGrpSpPr>
        <xdr:cNvPr id="43" name="Gruppe 42">
          <a:extLst>
            <a:ext uri="{FF2B5EF4-FFF2-40B4-BE49-F238E27FC236}">
              <a16:creationId xmlns:a16="http://schemas.microsoft.com/office/drawing/2014/main" id="{A59EBB4E-7A87-44A1-9C47-C7BAB71F505E}"/>
            </a:ext>
          </a:extLst>
        </xdr:cNvPr>
        <xdr:cNvGrpSpPr/>
      </xdr:nvGrpSpPr>
      <xdr:grpSpPr>
        <a:xfrm>
          <a:off x="7707086" y="13182600"/>
          <a:ext cx="3706585" cy="1077686"/>
          <a:chOff x="7772400" y="12911138"/>
          <a:chExt cx="3733800" cy="1057275"/>
        </a:xfrm>
      </xdr:grpSpPr>
      <xdr:pic>
        <xdr:nvPicPr>
          <xdr:cNvPr id="41" name="Picture 3">
            <a:extLst>
              <a:ext uri="{FF2B5EF4-FFF2-40B4-BE49-F238E27FC236}">
                <a16:creationId xmlns:a16="http://schemas.microsoft.com/office/drawing/2014/main" id="{CAE7E5E8-7FC9-4A4C-994A-E85C0EC37F8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772400" y="12911138"/>
            <a:ext cx="3733800" cy="1057275"/>
          </a:xfrm>
          <a:prstGeom prst="rect">
            <a:avLst/>
          </a:prstGeom>
          <a:noFill/>
          <a:ln w="9525">
            <a:solidFill>
              <a:schemeClr val="tx1"/>
            </a:solidFill>
            <a:miter lim="800000"/>
            <a:headEnd/>
            <a:tailEnd/>
          </a:ln>
          <a:effectLst/>
          <a:extLst>
            <a:ext uri="{909E8E84-426E-40DD-AFC4-6F175D3DCCD1}">
              <a14:hiddenFill xmlns:a14="http://schemas.microsoft.com/office/drawing/2010/main">
                <a:solidFill>
                  <a:schemeClr val="accent1"/>
                </a:solidFill>
              </a14:hiddenFill>
            </a:ext>
            <a:ext uri="{AF507438-7753-43E0-B8FC-AC1667EBCBE1}">
              <a14:hiddenEffects xmlns:a14="http://schemas.microsoft.com/office/drawing/2010/main">
                <a:effectLst>
                  <a:outerShdw dist="35921" dir="2700000" algn="ctr" rotWithShape="0">
                    <a:schemeClr val="bg2"/>
                  </a:outerShdw>
                </a:effectLst>
              </a14:hiddenEffects>
            </a:ext>
          </a:extLst>
        </xdr:spPr>
      </xdr:pic>
      <xdr:sp macro="" textlink="">
        <xdr:nvSpPr>
          <xdr:cNvPr id="42" name="Oval 8">
            <a:extLst>
              <a:ext uri="{FF2B5EF4-FFF2-40B4-BE49-F238E27FC236}">
                <a16:creationId xmlns:a16="http://schemas.microsoft.com/office/drawing/2014/main" id="{BC1D1BB8-0010-401A-9B1C-DEC1D01B930A}"/>
              </a:ext>
            </a:extLst>
          </xdr:cNvPr>
          <xdr:cNvSpPr/>
        </xdr:nvSpPr>
        <xdr:spPr>
          <a:xfrm>
            <a:off x="9201944" y="13412056"/>
            <a:ext cx="461826" cy="39528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grpSp>
    <xdr:clientData/>
  </xdr:twoCellAnchor>
  <xdr:twoCellAnchor editAs="oneCell">
    <xdr:from>
      <xdr:col>3</xdr:col>
      <xdr:colOff>0</xdr:colOff>
      <xdr:row>109</xdr:row>
      <xdr:rowOff>0</xdr:rowOff>
    </xdr:from>
    <xdr:to>
      <xdr:col>11</xdr:col>
      <xdr:colOff>371475</xdr:colOff>
      <xdr:row>121</xdr:row>
      <xdr:rowOff>53340</xdr:rowOff>
    </xdr:to>
    <xdr:pic>
      <xdr:nvPicPr>
        <xdr:cNvPr id="44" name="Picture 2">
          <a:extLst>
            <a:ext uri="{FF2B5EF4-FFF2-40B4-BE49-F238E27FC236}">
              <a16:creationId xmlns:a16="http://schemas.microsoft.com/office/drawing/2014/main" id="{0BA2B509-FBE9-4325-B9A8-D3EFFEE059D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95400" y="19816763"/>
          <a:ext cx="5248275" cy="22479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drawings/drawing6.xml><?xml version="1.0" encoding="utf-8"?>
<xdr:wsDr xmlns:xdr="http://schemas.openxmlformats.org/drawingml/2006/spreadsheetDrawing" xmlns:a="http://schemas.openxmlformats.org/drawingml/2006/main">
  <xdr:oneCellAnchor>
    <xdr:from>
      <xdr:col>3</xdr:col>
      <xdr:colOff>12381</xdr:colOff>
      <xdr:row>29</xdr:row>
      <xdr:rowOff>179070</xdr:rowOff>
    </xdr:from>
    <xdr:ext cx="3602355" cy="197555"/>
    <mc:AlternateContent xmlns:mc="http://schemas.openxmlformats.org/markup-compatibility/2006" xmlns:a14="http://schemas.microsoft.com/office/drawing/2010/main">
      <mc:Choice Requires="a14">
        <xdr:sp macro="" textlink="">
          <xdr:nvSpPr>
            <xdr:cNvPr id="75" name="Tekstfelt 1">
              <a:extLst>
                <a:ext uri="{FF2B5EF4-FFF2-40B4-BE49-F238E27FC236}">
                  <a16:creationId xmlns:a16="http://schemas.microsoft.com/office/drawing/2014/main" id="{B491D401-EA70-4F45-8985-9F5459B16D2D}"/>
                </a:ext>
              </a:extLst>
            </xdr:cNvPr>
            <xdr:cNvSpPr txBox="1"/>
          </xdr:nvSpPr>
          <xdr:spPr>
            <a:xfrm>
              <a:off x="3950969" y="5427345"/>
              <a:ext cx="3602355" cy="1975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𝐸𝑖𝑔𝑒𝑛𝑣</m:t>
                    </m:r>
                    <m:r>
                      <a:rPr lang="da-DK" sz="1100" b="0" i="1">
                        <a:latin typeface="Cambria Math" panose="02040503050406030204" pitchFamily="18" charset="0"/>
                      </a:rPr>
                      <m:t>æ</m:t>
                    </m:r>
                    <m:r>
                      <a:rPr lang="da-DK" sz="1100" b="0" i="1">
                        <a:latin typeface="Cambria Math" panose="02040503050406030204" pitchFamily="18" charset="0"/>
                      </a:rPr>
                      <m:t>𝑟𝑑</m:t>
                    </m:r>
                    <m:sSub>
                      <m:sSubPr>
                        <m:ctrlPr>
                          <a:rPr lang="da-DK" sz="1100" b="0" i="1">
                            <a:latin typeface="Cambria Math" panose="02040503050406030204" pitchFamily="18" charset="0"/>
                          </a:rPr>
                        </m:ctrlPr>
                      </m:sSubPr>
                      <m:e>
                        <m:r>
                          <a:rPr lang="da-DK" sz="1100" b="0" i="1">
                            <a:latin typeface="Cambria Math" panose="02040503050406030204" pitchFamily="18" charset="0"/>
                          </a:rPr>
                          <m:t>𝑖</m:t>
                        </m:r>
                      </m:e>
                      <m:sub>
                        <m:r>
                          <a:rPr lang="da-DK" sz="1100" b="0" i="1">
                            <a:latin typeface="Cambria Math" panose="02040503050406030204" pitchFamily="18" charset="0"/>
                          </a:rPr>
                          <m:t>𝑓𝑎𝑘𝑡𝑜𝑟</m:t>
                        </m:r>
                        <m:r>
                          <a:rPr lang="da-DK" sz="1100" b="0" i="1">
                            <a:latin typeface="Cambria Math" panose="02040503050406030204" pitchFamily="18" charset="0"/>
                          </a:rPr>
                          <m:t>1</m:t>
                        </m:r>
                      </m:sub>
                    </m:sSub>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𝑟</m:t>
                        </m:r>
                      </m:e>
                      <m:sub>
                        <m:r>
                          <a:rPr lang="da-DK" sz="1100" b="0" i="1">
                            <a:latin typeface="Cambria Math" panose="02040503050406030204" pitchFamily="18" charset="0"/>
                          </a:rPr>
                          <m:t>𝑓𝑎𝑘𝑡𝑜𝑟</m:t>
                        </m:r>
                        <m:r>
                          <a:rPr lang="da-DK" sz="1100" b="0" i="1">
                            <a:latin typeface="Cambria Math" panose="02040503050406030204" pitchFamily="18" charset="0"/>
                          </a:rPr>
                          <m:t>1,</m:t>
                        </m:r>
                        <m:r>
                          <a:rPr lang="da-DK" sz="1100" b="0" i="1">
                            <a:latin typeface="Cambria Math" panose="02040503050406030204" pitchFamily="18" charset="0"/>
                          </a:rPr>
                          <m:t>𝑣𝑎𝑟𝑖𝑎𝑏𝑒𝑙</m:t>
                        </m:r>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𝑟</m:t>
                        </m:r>
                      </m:e>
                      <m:sub>
                        <m:r>
                          <a:rPr lang="da-DK" sz="1100" b="0" i="1">
                            <a:latin typeface="Cambria Math" panose="02040503050406030204" pitchFamily="18" charset="0"/>
                          </a:rPr>
                          <m:t>𝑓𝑎𝑘𝑡𝑜𝑟</m:t>
                        </m:r>
                        <m:r>
                          <a:rPr lang="da-DK" sz="1100" b="0" i="1">
                            <a:latin typeface="Cambria Math" panose="02040503050406030204" pitchFamily="18" charset="0"/>
                          </a:rPr>
                          <m:t>1,</m:t>
                        </m:r>
                        <m:r>
                          <a:rPr lang="da-DK" sz="1100" b="0" i="1">
                            <a:latin typeface="Cambria Math" panose="02040503050406030204" pitchFamily="18" charset="0"/>
                          </a:rPr>
                          <m:t>𝑣𝑎𝑟𝑖𝑎𝑏𝑒𝑙</m:t>
                        </m:r>
                        <m:r>
                          <a:rPr lang="da-DK" sz="1100" b="0" i="1">
                            <a:latin typeface="Cambria Math" panose="02040503050406030204" pitchFamily="18" charset="0"/>
                          </a:rPr>
                          <m:t>2</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10" name="Tekstfelt 1">
              <a:extLst>
                <a:ext uri="{FF2B5EF4-FFF2-40B4-BE49-F238E27FC236}">
                  <a16:creationId xmlns:a16="http://schemas.microsoft.com/office/drawing/2014/main" id="{B491D401-EA70-4F45-8985-9F5459B16D2D}"/>
                </a:ext>
              </a:extLst>
            </xdr:cNvPr>
            <xdr:cNvSpPr txBox="1"/>
          </xdr:nvSpPr>
          <xdr:spPr>
            <a:xfrm>
              <a:off x="3950969" y="5427345"/>
              <a:ext cx="3602355" cy="1975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100" b="0" i="0">
                  <a:latin typeface="Cambria Math" panose="02040503050406030204" pitchFamily="18" charset="0"/>
                </a:rPr>
                <a:t>𝐸𝑖𝑔𝑒𝑛𝑣æ𝑟𝑑𝑖_𝑓𝑎𝑘𝑡𝑜𝑟1=𝑟_(𝑓𝑎𝑘𝑡𝑜𝑟1,𝑣𝑎𝑟𝑖𝑎𝑏𝑒𝑙1)^2+𝑟_(𝑓𝑎𝑘𝑡𝑜𝑟1,𝑣𝑎𝑟𝑖𝑎𝑏𝑒𝑙2)^2</a:t>
              </a:r>
              <a:endParaRPr lang="da-DK" sz="1100"/>
            </a:p>
          </xdr:txBody>
        </xdr:sp>
      </mc:Fallback>
    </mc:AlternateContent>
    <xdr:clientData/>
  </xdr:oneCellAnchor>
  <xdr:oneCellAnchor>
    <xdr:from>
      <xdr:col>3</xdr:col>
      <xdr:colOff>18097</xdr:colOff>
      <xdr:row>39</xdr:row>
      <xdr:rowOff>57150</xdr:rowOff>
    </xdr:from>
    <xdr:ext cx="3468052" cy="349070"/>
    <mc:AlternateContent xmlns:mc="http://schemas.openxmlformats.org/markup-compatibility/2006" xmlns:a14="http://schemas.microsoft.com/office/drawing/2010/main">
      <mc:Choice Requires="a14">
        <xdr:sp macro="" textlink="">
          <xdr:nvSpPr>
            <xdr:cNvPr id="64" name="Tekstfelt 2">
              <a:extLst>
                <a:ext uri="{FF2B5EF4-FFF2-40B4-BE49-F238E27FC236}">
                  <a16:creationId xmlns:a16="http://schemas.microsoft.com/office/drawing/2014/main" id="{8FA4D188-65C8-4DA2-9974-E27C4F1A2B31}"/>
                </a:ext>
              </a:extLst>
            </xdr:cNvPr>
            <xdr:cNvSpPr txBox="1"/>
          </xdr:nvSpPr>
          <xdr:spPr>
            <a:xfrm>
              <a:off x="3956685" y="7124700"/>
              <a:ext cx="3468052" cy="3490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𝑣𝑎𝑟𝑖𝑎𝑛</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𝑓𝑎𝑘𝑡𝑜𝑟</m:t>
                        </m:r>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2</m:t>
                            </m:r>
                          </m:sub>
                          <m:sup>
                            <m:r>
                              <a:rPr lang="da-DK" sz="1100" i="1">
                                <a:solidFill>
                                  <a:schemeClr val="tx1"/>
                                </a:solidFill>
                                <a:effectLst/>
                                <a:latin typeface="Cambria Math" panose="02040503050406030204" pitchFamily="18" charset="0"/>
                                <a:ea typeface="+mn-ea"/>
                                <a:cs typeface="+mn-cs"/>
                              </a:rPr>
                              <m:t>2</m:t>
                            </m:r>
                          </m:sup>
                        </m:sSubSup>
                      </m:num>
                      <m:den>
                        <m:r>
                          <a:rPr lang="da-DK" sz="1100" b="0" i="1">
                            <a:solidFill>
                              <a:schemeClr val="tx1"/>
                            </a:solidFill>
                            <a:effectLst/>
                            <a:latin typeface="Cambria Math" panose="02040503050406030204" pitchFamily="18" charset="0"/>
                            <a:ea typeface="+mn-ea"/>
                            <a:cs typeface="+mn-cs"/>
                          </a:rPr>
                          <m:t>2</m:t>
                        </m:r>
                      </m:den>
                    </m:f>
                  </m:oMath>
                </m:oMathPara>
              </a14:m>
              <a:endParaRPr lang="da-DK" sz="1100"/>
            </a:p>
          </xdr:txBody>
        </xdr:sp>
      </mc:Choice>
      <mc:Fallback xmlns="">
        <xdr:sp macro="" textlink="">
          <xdr:nvSpPr>
            <xdr:cNvPr id="12" name="Tekstfelt 2">
              <a:extLst>
                <a:ext uri="{FF2B5EF4-FFF2-40B4-BE49-F238E27FC236}">
                  <a16:creationId xmlns:a16="http://schemas.microsoft.com/office/drawing/2014/main" id="{8FA4D188-65C8-4DA2-9974-E27C4F1A2B31}"/>
                </a:ext>
              </a:extLst>
            </xdr:cNvPr>
            <xdr:cNvSpPr txBox="1"/>
          </xdr:nvSpPr>
          <xdr:spPr>
            <a:xfrm>
              <a:off x="3956685" y="7124700"/>
              <a:ext cx="3468052" cy="3490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%𝑣𝑎𝑟𝑖𝑎𝑛𝑠_𝑓𝑎𝑘𝑡𝑜𝑟1=(</a:t>
              </a:r>
              <a:r>
                <a:rPr lang="da-DK" sz="1100" i="0">
                  <a:solidFill>
                    <a:schemeClr val="tx1"/>
                  </a:solidFill>
                  <a:effectLst/>
                  <a:latin typeface="Cambria Math" panose="02040503050406030204" pitchFamily="18" charset="0"/>
                  <a:ea typeface="+mn-ea"/>
                  <a:cs typeface="+mn-cs"/>
                </a:rPr>
                <a:t>𝑟_</a:t>
              </a:r>
              <a:r>
                <a:rPr lang="da-DK" sz="1100" b="0" i="0">
                  <a:solidFill>
                    <a:schemeClr val="tx1"/>
                  </a:solidFill>
                  <a:effectLst/>
                  <a:latin typeface="Cambria Math" panose="02040503050406030204" pitchFamily="18" charset="0"/>
                  <a:ea typeface="+mn-ea"/>
                  <a:cs typeface="+mn-cs"/>
                </a:rPr>
                <a:t>f</a:t>
              </a:r>
              <a:r>
                <a:rPr lang="da-DK" sz="1100" i="0">
                  <a:solidFill>
                    <a:schemeClr val="tx1"/>
                  </a:solidFill>
                  <a:effectLst/>
                  <a:latin typeface="Cambria Math" panose="02040503050406030204" pitchFamily="18" charset="0"/>
                  <a:ea typeface="+mn-ea"/>
                  <a:cs typeface="+mn-cs"/>
                </a:rPr>
                <a:t>aktor</a:t>
              </a:r>
              <a:r>
                <a:rPr lang="da-DK" sz="1100" b="0" i="0">
                  <a:solidFill>
                    <a:schemeClr val="tx1"/>
                  </a:solidFill>
                  <a:effectLst/>
                  <a:latin typeface="Cambria Math" panose="02040503050406030204" pitchFamily="18" charset="0"/>
                  <a:ea typeface="+mn-ea"/>
                  <a:cs typeface="+mn-cs"/>
                </a:rPr>
                <a:t>1^</a:t>
              </a:r>
              <a:r>
                <a:rPr lang="da-DK" sz="1100" i="0">
                  <a:solidFill>
                    <a:schemeClr val="tx1"/>
                  </a:solidFill>
                  <a:effectLst/>
                  <a:latin typeface="Cambria Math" panose="02040503050406030204" pitchFamily="18" charset="0"/>
                  <a:ea typeface="+mn-ea"/>
                  <a:cs typeface="+mn-cs"/>
                </a:rPr>
                <a:t>2+𝑟_</a:t>
              </a:r>
              <a:r>
                <a:rPr lang="da-DK" sz="1100" b="0" i="0">
                  <a:solidFill>
                    <a:schemeClr val="tx1"/>
                  </a:solidFill>
                  <a:effectLst/>
                  <a:latin typeface="Cambria Math" panose="02040503050406030204" pitchFamily="18" charset="0"/>
                  <a:ea typeface="+mn-ea"/>
                  <a:cs typeface="+mn-cs"/>
                </a:rPr>
                <a:t>f</a:t>
              </a:r>
              <a:r>
                <a:rPr lang="da-DK" sz="1100" i="0">
                  <a:solidFill>
                    <a:schemeClr val="tx1"/>
                  </a:solidFill>
                  <a:effectLst/>
                  <a:latin typeface="Cambria Math" panose="02040503050406030204" pitchFamily="18" charset="0"/>
                  <a:ea typeface="+mn-ea"/>
                  <a:cs typeface="+mn-cs"/>
                </a:rPr>
                <a:t>aktor</a:t>
              </a:r>
              <a:r>
                <a:rPr lang="da-DK" sz="1100" b="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2</a:t>
              </a:r>
              <a:r>
                <a:rPr lang="da-DK" sz="1100" b="0" i="0">
                  <a:solidFill>
                    <a:schemeClr val="tx1"/>
                  </a:solidFill>
                  <a:effectLst/>
                  <a:latin typeface="Cambria Math" panose="02040503050406030204" pitchFamily="18" charset="0"/>
                  <a:ea typeface="+mn-ea"/>
                  <a:cs typeface="+mn-cs"/>
                </a:rPr>
                <a:t>)/2</a:t>
              </a:r>
              <a:endParaRPr lang="da-DK" sz="1100"/>
            </a:p>
          </xdr:txBody>
        </xdr:sp>
      </mc:Fallback>
    </mc:AlternateContent>
    <xdr:clientData/>
  </xdr:oneCellAnchor>
  <xdr:twoCellAnchor>
    <xdr:from>
      <xdr:col>1</xdr:col>
      <xdr:colOff>198120</xdr:colOff>
      <xdr:row>57</xdr:row>
      <xdr:rowOff>91440</xdr:rowOff>
    </xdr:from>
    <xdr:to>
      <xdr:col>14</xdr:col>
      <xdr:colOff>518102</xdr:colOff>
      <xdr:row>85</xdr:row>
      <xdr:rowOff>90828</xdr:rowOff>
    </xdr:to>
    <xdr:grpSp>
      <xdr:nvGrpSpPr>
        <xdr:cNvPr id="3" name="Gruppe 2">
          <a:extLst>
            <a:ext uri="{FF2B5EF4-FFF2-40B4-BE49-F238E27FC236}">
              <a16:creationId xmlns:a16="http://schemas.microsoft.com/office/drawing/2014/main" id="{954D972C-7D01-4B06-BE10-09259BBA39A3}"/>
            </a:ext>
          </a:extLst>
        </xdr:cNvPr>
        <xdr:cNvGrpSpPr/>
      </xdr:nvGrpSpPr>
      <xdr:grpSpPr>
        <a:xfrm>
          <a:off x="198120" y="10645140"/>
          <a:ext cx="8680211" cy="5180988"/>
          <a:chOff x="2621280" y="10416540"/>
          <a:chExt cx="8244782" cy="5120028"/>
        </a:xfrm>
      </xdr:grpSpPr>
      <xdr:grpSp>
        <xdr:nvGrpSpPr>
          <xdr:cNvPr id="14" name="Gruppe 13">
            <a:extLst>
              <a:ext uri="{FF2B5EF4-FFF2-40B4-BE49-F238E27FC236}">
                <a16:creationId xmlns:a16="http://schemas.microsoft.com/office/drawing/2014/main" id="{3E162D6B-D488-48BD-902E-F0EDED6E4AAB}"/>
              </a:ext>
            </a:extLst>
          </xdr:cNvPr>
          <xdr:cNvGrpSpPr/>
        </xdr:nvGrpSpPr>
        <xdr:grpSpPr>
          <a:xfrm>
            <a:off x="2621280" y="10820400"/>
            <a:ext cx="7164635" cy="4477897"/>
            <a:chOff x="-684584" y="1982139"/>
            <a:chExt cx="7164635" cy="4477897"/>
          </a:xfrm>
        </xdr:grpSpPr>
        <xdr:pic>
          <xdr:nvPicPr>
            <xdr:cNvPr id="21" name="Picture 2" descr="E:\Macintosh HD\Users\Anders\Desktop\Screen Shot 2018-03-04 at 12.19.50.png">
              <a:extLst>
                <a:ext uri="{FF2B5EF4-FFF2-40B4-BE49-F238E27FC236}">
                  <a16:creationId xmlns:a16="http://schemas.microsoft.com/office/drawing/2014/main" id="{F6CD4BCF-E920-487D-A224-A5F6213833BD}"/>
                </a:ext>
              </a:extLst>
            </xdr:cNvPr>
            <xdr:cNvPicPr>
              <a:picLocks noChangeAspect="1" noChangeArrowheads="1"/>
            </xdr:cNvPicPr>
          </xdr:nvPicPr>
          <xdr:blipFill>
            <a:blip xmlns:r="http://schemas.openxmlformats.org/officeDocument/2006/relationships" r:embed="rId1" cstate="screen">
              <a:extLst>
                <a:ext uri="{28A0092B-C50C-407E-A947-70E740481C1C}">
                  <a14:useLocalDpi xmlns:a14="http://schemas.microsoft.com/office/drawing/2010/main"/>
                </a:ext>
              </a:extLst>
            </a:blip>
            <a:srcRect/>
            <a:stretch>
              <a:fillRect/>
            </a:stretch>
          </xdr:blipFill>
          <xdr:spPr bwMode="auto">
            <a:xfrm>
              <a:off x="-684584" y="1982139"/>
              <a:ext cx="7164635" cy="4477897"/>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23" name="Straight Arrow Connector 11">
              <a:extLst>
                <a:ext uri="{FF2B5EF4-FFF2-40B4-BE49-F238E27FC236}">
                  <a16:creationId xmlns:a16="http://schemas.microsoft.com/office/drawing/2014/main" id="{8DDA11A8-0602-49B7-A0EF-F5C198D1CFCE}"/>
                </a:ext>
              </a:extLst>
            </xdr:cNvPr>
            <xdr:cNvCxnSpPr/>
          </xdr:nvCxnSpPr>
          <xdr:spPr>
            <a:xfrm flipH="1">
              <a:off x="3388608" y="4206612"/>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pic>
        <xdr:nvPicPr>
          <xdr:cNvPr id="17" name="Picture 4" descr="E:\Macintosh HD\Users\Anders\Desktop\Screen Shot 2018-03-04 at 13.34.05.png">
            <a:extLst>
              <a:ext uri="{FF2B5EF4-FFF2-40B4-BE49-F238E27FC236}">
                <a16:creationId xmlns:a16="http://schemas.microsoft.com/office/drawing/2014/main" id="{D8EF11A4-3243-4433-B691-4520E22921E4}"/>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7429115" y="10416540"/>
            <a:ext cx="3322024" cy="213705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8" name="Picture 5" descr="E:\Macintosh HD\Users\Anders\Desktop\Screen Shot 2018-03-04 at 13.36.12.png">
            <a:extLst>
              <a:ext uri="{FF2B5EF4-FFF2-40B4-BE49-F238E27FC236}">
                <a16:creationId xmlns:a16="http://schemas.microsoft.com/office/drawing/2014/main" id="{8B8A8AA2-1E14-4DB3-AD8D-2E7DC00A6B70}"/>
              </a:ext>
            </a:extLst>
          </xdr:cNvPr>
          <xdr:cNvPicPr>
            <a:picLocks noChangeAspect="1" noChangeArrowheads="1"/>
          </xdr:cNvPicPr>
        </xdr:nvPicPr>
        <xdr:blipFill>
          <a:blip xmlns:r="http://schemas.openxmlformats.org/officeDocument/2006/relationships" r:embed="rId3" cstate="screen">
            <a:extLst>
              <a:ext uri="{28A0092B-C50C-407E-A947-70E740481C1C}">
                <a14:useLocalDpi xmlns:a14="http://schemas.microsoft.com/office/drawing/2010/main"/>
              </a:ext>
            </a:extLst>
          </a:blip>
          <a:srcRect/>
          <a:stretch>
            <a:fillRect/>
          </a:stretch>
        </xdr:blipFill>
        <xdr:spPr bwMode="auto">
          <a:xfrm>
            <a:off x="7429115" y="12697612"/>
            <a:ext cx="3322024" cy="2838956"/>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19" name="Straight Arrow Connector 10">
            <a:extLst>
              <a:ext uri="{FF2B5EF4-FFF2-40B4-BE49-F238E27FC236}">
                <a16:creationId xmlns:a16="http://schemas.microsoft.com/office/drawing/2014/main" id="{354093D6-620B-4B30-B8B3-39231BAABCFC}"/>
              </a:ext>
            </a:extLst>
          </xdr:cNvPr>
          <xdr:cNvCxnSpPr/>
        </xdr:nvCxnSpPr>
        <xdr:spPr>
          <a:xfrm flipH="1">
            <a:off x="10650038" y="10845441"/>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 name="Straight Arrow Connector 11">
            <a:extLst>
              <a:ext uri="{FF2B5EF4-FFF2-40B4-BE49-F238E27FC236}">
                <a16:creationId xmlns:a16="http://schemas.microsoft.com/office/drawing/2014/main" id="{9D1D1A78-74FA-499B-8599-AF6020455507}"/>
              </a:ext>
            </a:extLst>
          </xdr:cNvPr>
          <xdr:cNvCxnSpPr/>
        </xdr:nvCxnSpPr>
        <xdr:spPr>
          <a:xfrm flipH="1">
            <a:off x="9649893" y="13452382"/>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22" name="Straight Arrow Connector 10">
            <a:extLst>
              <a:ext uri="{FF2B5EF4-FFF2-40B4-BE49-F238E27FC236}">
                <a16:creationId xmlns:a16="http://schemas.microsoft.com/office/drawing/2014/main" id="{17C3E0AB-5987-4B63-BF20-7C5965A828DE}"/>
              </a:ext>
            </a:extLst>
          </xdr:cNvPr>
          <xdr:cNvCxnSpPr/>
        </xdr:nvCxnSpPr>
        <xdr:spPr>
          <a:xfrm flipH="1">
            <a:off x="9281160" y="14279880"/>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1</xdr:col>
      <xdr:colOff>619126</xdr:colOff>
      <xdr:row>43</xdr:row>
      <xdr:rowOff>104775</xdr:rowOff>
    </xdr:from>
    <xdr:to>
      <xdr:col>11</xdr:col>
      <xdr:colOff>95940</xdr:colOff>
      <xdr:row>52</xdr:row>
      <xdr:rowOff>42492</xdr:rowOff>
    </xdr:to>
    <xdr:pic>
      <xdr:nvPicPr>
        <xdr:cNvPr id="78" name="Picture 4">
          <a:extLst>
            <a:ext uri="{FF2B5EF4-FFF2-40B4-BE49-F238E27FC236}">
              <a16:creationId xmlns:a16="http://schemas.microsoft.com/office/drawing/2014/main" id="{A92C1FA9-05FC-4DB5-98D4-9D4FF1E8213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262314" y="7896225"/>
          <a:ext cx="5580434" cy="1583637"/>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2</xdr:col>
      <xdr:colOff>0</xdr:colOff>
      <xdr:row>94</xdr:row>
      <xdr:rowOff>121920</xdr:rowOff>
    </xdr:from>
    <xdr:to>
      <xdr:col>10</xdr:col>
      <xdr:colOff>379784</xdr:colOff>
      <xdr:row>103</xdr:row>
      <xdr:rowOff>69162</xdr:rowOff>
    </xdr:to>
    <xdr:pic>
      <xdr:nvPicPr>
        <xdr:cNvPr id="24" name="Picture 4">
          <a:extLst>
            <a:ext uri="{FF2B5EF4-FFF2-40B4-BE49-F238E27FC236}">
              <a16:creationId xmlns:a16="http://schemas.microsoft.com/office/drawing/2014/main" id="{A17B72D5-3D9B-492B-AFD4-6A87FE1CC25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147060" y="17327880"/>
          <a:ext cx="5256584" cy="1593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2</xdr:col>
      <xdr:colOff>32746</xdr:colOff>
      <xdr:row>106</xdr:row>
      <xdr:rowOff>57379</xdr:rowOff>
    </xdr:from>
    <xdr:to>
      <xdr:col>5</xdr:col>
      <xdr:colOff>139621</xdr:colOff>
      <xdr:row>116</xdr:row>
      <xdr:rowOff>90121</xdr:rowOff>
    </xdr:to>
    <xdr:pic>
      <xdr:nvPicPr>
        <xdr:cNvPr id="25" name="Picture 5">
          <a:extLst>
            <a:ext uri="{FF2B5EF4-FFF2-40B4-BE49-F238E27FC236}">
              <a16:creationId xmlns:a16="http://schemas.microsoft.com/office/drawing/2014/main" id="{C2E751F3-7ED4-44D3-8D02-FBA3CD7B086C}"/>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179806" y="19457899"/>
          <a:ext cx="1935674" cy="186154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oneCellAnchor>
    <xdr:from>
      <xdr:col>5</xdr:col>
      <xdr:colOff>365760</xdr:colOff>
      <xdr:row>110</xdr:row>
      <xdr:rowOff>0</xdr:rowOff>
    </xdr:from>
    <xdr:ext cx="6891567" cy="369012"/>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1EABE141-5024-47C1-8513-3B12030B8D19}"/>
                </a:ext>
              </a:extLst>
            </xdr:cNvPr>
            <xdr:cNvSpPr txBox="1"/>
          </xdr:nvSpPr>
          <xdr:spPr>
            <a:xfrm>
              <a:off x="5341620" y="20132040"/>
              <a:ext cx="6891567"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b="0" i="0">
                            <a:solidFill>
                              <a:schemeClr val="tx1"/>
                            </a:solidFill>
                            <a:effectLst/>
                            <a:latin typeface="Cambria Math" panose="02040503050406030204" pitchFamily="18" charset="0"/>
                            <a:ea typeface="+mn-ea"/>
                            <a:cs typeface="+mn-cs"/>
                          </a:rPr>
                          <m:t>Eigenv</m:t>
                        </m:r>
                        <m:r>
                          <a:rPr lang="da-DK" sz="1100" b="0" i="0">
                            <a:solidFill>
                              <a:schemeClr val="tx1"/>
                            </a:solidFill>
                            <a:effectLst/>
                            <a:latin typeface="Cambria Math" panose="02040503050406030204" pitchFamily="18" charset="0"/>
                            <a:ea typeface="+mn-ea"/>
                            <a:cs typeface="+mn-cs"/>
                          </a:rPr>
                          <m:t>æ</m:t>
                        </m:r>
                        <m:r>
                          <m:rPr>
                            <m:sty m:val="p"/>
                          </m:rPr>
                          <a:rPr lang="da-DK" sz="1100" b="0" i="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Fak</m:t>
                        </m:r>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o</m:t>
                        </m:r>
                        <m:r>
                          <m:rPr>
                            <m:sty m:val="p"/>
                          </m:rPr>
                          <a:rPr lang="da-DK" sz="1100">
                            <a:solidFill>
                              <a:schemeClr val="tx1"/>
                            </a:solidFill>
                            <a:effectLst/>
                            <a:latin typeface="Cambria Math" panose="02040503050406030204" pitchFamily="18" charset="0"/>
                            <a:ea typeface="+mn-ea"/>
                            <a:cs typeface="+mn-cs"/>
                          </a:rPr>
                          <m:t>rd</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inf</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a:solidFill>
                              <a:schemeClr val="tx1"/>
                            </a:solidFill>
                            <a:effectLst/>
                            <a:latin typeface="Cambria Math" panose="02040503050406030204" pitchFamily="18" charset="0"/>
                            <a:ea typeface="+mn-ea"/>
                            <a:cs typeface="+mn-cs"/>
                          </a:rPr>
                          <m:t>1,</m:t>
                        </m:r>
                        <m:r>
                          <m:rPr>
                            <m:sty m:val="p"/>
                          </m:rPr>
                          <a:rPr lang="da-DK" sz="1100" b="0" i="0">
                            <a:solidFill>
                              <a:schemeClr val="tx1"/>
                            </a:solidFill>
                            <a:effectLst/>
                            <a:latin typeface="Cambria Math" panose="02040503050406030204" pitchFamily="18" charset="0"/>
                            <a:ea typeface="+mn-ea"/>
                            <a:cs typeface="+mn-cs"/>
                          </a:rPr>
                          <m:t>blok</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a:solidFill>
                              <a:schemeClr val="tx1"/>
                            </a:solidFill>
                            <a:effectLst/>
                            <a:latin typeface="Cambria Math" panose="02040503050406030204" pitchFamily="18" charset="0"/>
                            <a:ea typeface="+mn-ea"/>
                            <a:cs typeface="+mn-cs"/>
                          </a:rPr>
                          <m:t>1,</m:t>
                        </m:r>
                        <m:r>
                          <m:rPr>
                            <m:sty m:val="p"/>
                          </m:rPr>
                          <a:rPr lang="da-DK" sz="1100" b="0" i="0">
                            <a:solidFill>
                              <a:schemeClr val="tx1"/>
                            </a:solidFill>
                            <a:effectLst/>
                            <a:latin typeface="Cambria Math" panose="02040503050406030204" pitchFamily="18" charset="0"/>
                            <a:ea typeface="+mn-ea"/>
                            <a:cs typeface="+mn-cs"/>
                          </a:rPr>
                          <m:t>mat</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0.806</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0.715</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(−0.593)</m:t>
                        </m:r>
                      </m:e>
                      <m:sup>
                        <m:r>
                          <a:rPr lang="da-DK" sz="1100" i="1">
                            <a:solidFill>
                              <a:schemeClr val="tx1"/>
                            </a:solidFill>
                            <a:effectLst/>
                            <a:latin typeface="Cambria Math" panose="02040503050406030204" pitchFamily="18" charset="0"/>
                            <a:ea typeface="+mn-ea"/>
                            <a:cs typeface="+mn-cs"/>
                          </a:rPr>
                          <m:t>2</m:t>
                        </m:r>
                      </m:sup>
                    </m:sSup>
                    <m:r>
                      <a:rPr lang="da-DK" sz="110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(−0.524)</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r>
                      <a:rPr lang="da-DK" sz="1100" b="0" i="0">
                        <a:solidFill>
                          <a:schemeClr val="tx1"/>
                        </a:solidFill>
                        <a:effectLst/>
                        <a:latin typeface="Cambria Math" panose="02040503050406030204" pitchFamily="18" charset="0"/>
                        <a:ea typeface="+mn-ea"/>
                        <a:cs typeface="+mn-cs"/>
                      </a:rPr>
                      <m:t>1.78</m:t>
                    </m:r>
                  </m:oMath>
                </m:oMathPara>
              </a14:m>
              <a:endParaRPr lang="da-DK">
                <a:effectLst/>
              </a:endParaRPr>
            </a:p>
            <a:p>
              <a:endParaRPr lang="da-DK" sz="1100"/>
            </a:p>
          </xdr:txBody>
        </xdr:sp>
      </mc:Choice>
      <mc:Fallback xmlns="">
        <xdr:sp macro="" textlink="">
          <xdr:nvSpPr>
            <xdr:cNvPr id="4" name="Tekstfelt 3">
              <a:extLst>
                <a:ext uri="{FF2B5EF4-FFF2-40B4-BE49-F238E27FC236}">
                  <a16:creationId xmlns:a16="http://schemas.microsoft.com/office/drawing/2014/main" id="{1EABE141-5024-47C1-8513-3B12030B8D19}"/>
                </a:ext>
              </a:extLst>
            </xdr:cNvPr>
            <xdr:cNvSpPr txBox="1"/>
          </xdr:nvSpPr>
          <xdr:spPr>
            <a:xfrm>
              <a:off x="5341620" y="20132040"/>
              <a:ext cx="6891567"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Eigenværdi〗_Fak1=</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o</a:t>
              </a:r>
              <a:r>
                <a:rPr lang="da-DK" sz="1100" i="0">
                  <a:solidFill>
                    <a:schemeClr val="tx1"/>
                  </a:solidFill>
                  <a:effectLst/>
                  <a:latin typeface="+mn-lt"/>
                  <a:ea typeface="+mn-ea"/>
                  <a:cs typeface="+mn-cs"/>
                </a:rPr>
                <a:t>rd)^2+𝑟_(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inf)^</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ak1,</a:t>
              </a:r>
              <a:r>
                <a:rPr lang="da-DK" sz="1100" b="0" i="0">
                  <a:solidFill>
                    <a:schemeClr val="tx1"/>
                  </a:solidFill>
                  <a:effectLst/>
                  <a:latin typeface="+mn-lt"/>
                  <a:ea typeface="+mn-ea"/>
                  <a:cs typeface="+mn-cs"/>
                </a:rPr>
                <a:t>blok)^</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ak1,</a:t>
              </a:r>
              <a:r>
                <a:rPr lang="da-DK" sz="1100" b="0" i="0">
                  <a:solidFill>
                    <a:schemeClr val="tx1"/>
                  </a:solidFill>
                  <a:effectLst/>
                  <a:latin typeface="+mn-lt"/>
                  <a:ea typeface="+mn-ea"/>
                  <a:cs typeface="+mn-cs"/>
                </a:rPr>
                <a:t>mat)^</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=〖0.806〗^2+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0.715〗^</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(−0.593)〗^</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(−0.524)〗^</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=1.78</a:t>
              </a:r>
              <a:endParaRPr lang="da-DK">
                <a:effectLst/>
              </a:endParaRPr>
            </a:p>
            <a:p>
              <a:endParaRPr lang="da-DK" sz="1100"/>
            </a:p>
          </xdr:txBody>
        </xdr:sp>
      </mc:Fallback>
    </mc:AlternateContent>
    <xdr:clientData/>
  </xdr:oneCellAnchor>
  <xdr:oneCellAnchor>
    <xdr:from>
      <xdr:col>5</xdr:col>
      <xdr:colOff>388620</xdr:colOff>
      <xdr:row>112</xdr:row>
      <xdr:rowOff>0</xdr:rowOff>
    </xdr:from>
    <xdr:ext cx="6613092" cy="369012"/>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64326334-8A10-4184-B207-9421AAF3B7CE}"/>
                </a:ext>
              </a:extLst>
            </xdr:cNvPr>
            <xdr:cNvSpPr txBox="1"/>
          </xdr:nvSpPr>
          <xdr:spPr>
            <a:xfrm>
              <a:off x="5364480" y="20497800"/>
              <a:ext cx="6613092"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b="0" i="0">
                            <a:solidFill>
                              <a:schemeClr val="tx1"/>
                            </a:solidFill>
                            <a:effectLst/>
                            <a:latin typeface="Cambria Math" panose="02040503050406030204" pitchFamily="18" charset="0"/>
                            <a:ea typeface="+mn-ea"/>
                            <a:cs typeface="+mn-cs"/>
                          </a:rPr>
                          <m:t>Eigenv</m:t>
                        </m:r>
                        <m:r>
                          <a:rPr lang="da-DK" sz="1100" b="0" i="0">
                            <a:solidFill>
                              <a:schemeClr val="tx1"/>
                            </a:solidFill>
                            <a:effectLst/>
                            <a:latin typeface="Cambria Math" panose="02040503050406030204" pitchFamily="18" charset="0"/>
                            <a:ea typeface="+mn-ea"/>
                            <a:cs typeface="+mn-cs"/>
                          </a:rPr>
                          <m:t>æ</m:t>
                        </m:r>
                        <m:r>
                          <m:rPr>
                            <m:sty m:val="p"/>
                          </m:rPr>
                          <a:rPr lang="da-DK" sz="1100" b="0" i="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Fak</m:t>
                        </m:r>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o</m:t>
                        </m:r>
                        <m:r>
                          <m:rPr>
                            <m:sty m:val="p"/>
                          </m:rPr>
                          <a:rPr lang="da-DK" sz="1100">
                            <a:solidFill>
                              <a:schemeClr val="tx1"/>
                            </a:solidFill>
                            <a:effectLst/>
                            <a:latin typeface="Cambria Math" panose="02040503050406030204" pitchFamily="18" charset="0"/>
                            <a:ea typeface="+mn-ea"/>
                            <a:cs typeface="+mn-cs"/>
                          </a:rPr>
                          <m:t>rd</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inf</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blok</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mat</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0.430</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0.570</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0.</m:t>
                        </m:r>
                        <m:r>
                          <a:rPr lang="da-DK" sz="1100" b="0" i="1">
                            <a:solidFill>
                              <a:schemeClr val="tx1"/>
                            </a:solidFill>
                            <a:effectLst/>
                            <a:latin typeface="Cambria Math" panose="02040503050406030204" pitchFamily="18" charset="0"/>
                            <a:ea typeface="+mn-ea"/>
                            <a:cs typeface="+mn-cs"/>
                          </a:rPr>
                          <m:t>652</m:t>
                        </m:r>
                      </m:e>
                      <m:sup>
                        <m:r>
                          <a:rPr lang="da-DK" sz="1100" i="1">
                            <a:solidFill>
                              <a:schemeClr val="tx1"/>
                            </a:solidFill>
                            <a:effectLst/>
                            <a:latin typeface="Cambria Math" panose="02040503050406030204" pitchFamily="18" charset="0"/>
                            <a:ea typeface="+mn-ea"/>
                            <a:cs typeface="+mn-cs"/>
                          </a:rPr>
                          <m:t>2</m:t>
                        </m:r>
                      </m:sup>
                    </m:sSup>
                    <m:r>
                      <a:rPr lang="da-DK" sz="110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0.702</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r>
                      <a:rPr lang="da-DK" sz="1100" b="0" i="0">
                        <a:solidFill>
                          <a:schemeClr val="tx1"/>
                        </a:solidFill>
                        <a:effectLst/>
                        <a:latin typeface="Cambria Math" panose="02040503050406030204" pitchFamily="18" charset="0"/>
                        <a:ea typeface="+mn-ea"/>
                        <a:cs typeface="+mn-cs"/>
                      </a:rPr>
                      <m:t>1.428</m:t>
                    </m:r>
                  </m:oMath>
                </m:oMathPara>
              </a14:m>
              <a:endParaRPr lang="da-DK">
                <a:effectLst/>
              </a:endParaRPr>
            </a:p>
            <a:p>
              <a:endParaRPr lang="da-DK" sz="1100"/>
            </a:p>
          </xdr:txBody>
        </xdr:sp>
      </mc:Choice>
      <mc:Fallback xmlns="">
        <xdr:sp macro="" textlink="">
          <xdr:nvSpPr>
            <xdr:cNvPr id="5" name="Tekstfelt 4">
              <a:extLst>
                <a:ext uri="{FF2B5EF4-FFF2-40B4-BE49-F238E27FC236}">
                  <a16:creationId xmlns:a16="http://schemas.microsoft.com/office/drawing/2014/main" id="{64326334-8A10-4184-B207-9421AAF3B7CE}"/>
                </a:ext>
              </a:extLst>
            </xdr:cNvPr>
            <xdr:cNvSpPr txBox="1"/>
          </xdr:nvSpPr>
          <xdr:spPr>
            <a:xfrm>
              <a:off x="5364480" y="20497800"/>
              <a:ext cx="6613092"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Eigenværdi〗_Fak2=</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o</a:t>
              </a:r>
              <a:r>
                <a:rPr lang="da-DK" sz="1100" i="0">
                  <a:solidFill>
                    <a:schemeClr val="tx1"/>
                  </a:solidFill>
                  <a:effectLst/>
                  <a:latin typeface="+mn-lt"/>
                  <a:ea typeface="+mn-ea"/>
                  <a:cs typeface="+mn-cs"/>
                </a:rPr>
                <a:t>rd)^2+𝑟_(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inf)^</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blok)^</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mat)^</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=〖0.430〗^2+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0.570〗^</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652〗^</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0.702〗^</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=1.428</a:t>
              </a:r>
              <a:endParaRPr lang="da-DK">
                <a:effectLst/>
              </a:endParaRPr>
            </a:p>
            <a:p>
              <a:endParaRPr lang="da-DK" sz="1100"/>
            </a:p>
          </xdr:txBody>
        </xdr:sp>
      </mc:Fallback>
    </mc:AlternateContent>
    <xdr:clientData/>
  </xdr:oneCellAnchor>
  <xdr:twoCellAnchor>
    <xdr:from>
      <xdr:col>1</xdr:col>
      <xdr:colOff>342900</xdr:colOff>
      <xdr:row>107</xdr:row>
      <xdr:rowOff>7620</xdr:rowOff>
    </xdr:from>
    <xdr:to>
      <xdr:col>2</xdr:col>
      <xdr:colOff>41077</xdr:colOff>
      <xdr:row>113</xdr:row>
      <xdr:rowOff>102846</xdr:rowOff>
    </xdr:to>
    <xdr:grpSp>
      <xdr:nvGrpSpPr>
        <xdr:cNvPr id="26" name="Gruppe 25">
          <a:extLst>
            <a:ext uri="{FF2B5EF4-FFF2-40B4-BE49-F238E27FC236}">
              <a16:creationId xmlns:a16="http://schemas.microsoft.com/office/drawing/2014/main" id="{9FD35784-388E-4404-ACB1-8F2148D09B05}"/>
            </a:ext>
          </a:extLst>
        </xdr:cNvPr>
        <xdr:cNvGrpSpPr/>
      </xdr:nvGrpSpPr>
      <xdr:grpSpPr>
        <a:xfrm>
          <a:off x="342900" y="19819620"/>
          <a:ext cx="351320" cy="1205569"/>
          <a:chOff x="2946987" y="4005065"/>
          <a:chExt cx="307777" cy="1192506"/>
        </a:xfrm>
      </xdr:grpSpPr>
      <xdr:cxnSp macro="">
        <xdr:nvCxnSpPr>
          <xdr:cNvPr id="27" name="Straight Arrow Connector 11">
            <a:extLst>
              <a:ext uri="{FF2B5EF4-FFF2-40B4-BE49-F238E27FC236}">
                <a16:creationId xmlns:a16="http://schemas.microsoft.com/office/drawing/2014/main" id="{450861DA-1CF5-4DD1-8C0A-10403D93F7A2}"/>
              </a:ext>
            </a:extLst>
          </xdr:cNvPr>
          <xdr:cNvCxnSpPr/>
        </xdr:nvCxnSpPr>
        <xdr:spPr>
          <a:xfrm>
            <a:off x="2946988" y="4018514"/>
            <a:ext cx="0" cy="1138678"/>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28" name="TextBox 12">
            <a:extLst>
              <a:ext uri="{FF2B5EF4-FFF2-40B4-BE49-F238E27FC236}">
                <a16:creationId xmlns:a16="http://schemas.microsoft.com/office/drawing/2014/main" id="{DF08217C-FBFC-4DF6-B636-B861DC7ABDB3}"/>
              </a:ext>
            </a:extLst>
          </xdr:cNvPr>
          <xdr:cNvSpPr txBox="1"/>
        </xdr:nvSpPr>
        <xdr:spPr>
          <a:xfrm rot="5400000">
            <a:off x="2504623" y="4447429"/>
            <a:ext cx="1192506"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400"/>
              <a:t>Eigenværdi</a:t>
            </a:r>
          </a:p>
        </xdr:txBody>
      </xdr:sp>
    </xdr:grpSp>
    <xdr:clientData/>
  </xdr:twoCellAnchor>
  <xdr:twoCellAnchor editAs="oneCell">
    <xdr:from>
      <xdr:col>2</xdr:col>
      <xdr:colOff>0</xdr:colOff>
      <xdr:row>124</xdr:row>
      <xdr:rowOff>0</xdr:rowOff>
    </xdr:from>
    <xdr:to>
      <xdr:col>5</xdr:col>
      <xdr:colOff>106875</xdr:colOff>
      <xdr:row>134</xdr:row>
      <xdr:rowOff>32742</xdr:rowOff>
    </xdr:to>
    <xdr:pic>
      <xdr:nvPicPr>
        <xdr:cNvPr id="29" name="Picture 5">
          <a:extLst>
            <a:ext uri="{FF2B5EF4-FFF2-40B4-BE49-F238E27FC236}">
              <a16:creationId xmlns:a16="http://schemas.microsoft.com/office/drawing/2014/main" id="{863E6827-6016-48EB-89D3-0CF1065F86A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147060" y="21777960"/>
          <a:ext cx="1935674" cy="186154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1</xdr:col>
      <xdr:colOff>198120</xdr:colOff>
      <xdr:row>134</xdr:row>
      <xdr:rowOff>45720</xdr:rowOff>
    </xdr:from>
    <xdr:to>
      <xdr:col>5</xdr:col>
      <xdr:colOff>329138</xdr:colOff>
      <xdr:row>135</xdr:row>
      <xdr:rowOff>170617</xdr:rowOff>
    </xdr:to>
    <xdr:grpSp>
      <xdr:nvGrpSpPr>
        <xdr:cNvPr id="30" name="Gruppe 29">
          <a:extLst>
            <a:ext uri="{FF2B5EF4-FFF2-40B4-BE49-F238E27FC236}">
              <a16:creationId xmlns:a16="http://schemas.microsoft.com/office/drawing/2014/main" id="{76F7958E-A03C-42BB-9CA2-DB3380F1D3A3}"/>
            </a:ext>
          </a:extLst>
        </xdr:cNvPr>
        <xdr:cNvGrpSpPr/>
      </xdr:nvGrpSpPr>
      <xdr:grpSpPr>
        <a:xfrm>
          <a:off x="198120" y="24854263"/>
          <a:ext cx="2710932" cy="309954"/>
          <a:chOff x="3658766" y="4005064"/>
          <a:chExt cx="2569418" cy="307777"/>
        </a:xfrm>
      </xdr:grpSpPr>
      <xdr:cxnSp macro="">
        <xdr:nvCxnSpPr>
          <xdr:cNvPr id="31" name="Straight Arrow Connector 21">
            <a:extLst>
              <a:ext uri="{FF2B5EF4-FFF2-40B4-BE49-F238E27FC236}">
                <a16:creationId xmlns:a16="http://schemas.microsoft.com/office/drawing/2014/main" id="{DF5D2567-111C-488E-8983-C7BBB1B9CC3B}"/>
              </a:ext>
            </a:extLst>
          </xdr:cNvPr>
          <xdr:cNvCxnSpPr/>
        </xdr:nvCxnSpPr>
        <xdr:spPr>
          <a:xfrm>
            <a:off x="3658766" y="4047953"/>
            <a:ext cx="2569418" cy="0"/>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32" name="TextBox 22">
            <a:extLst>
              <a:ext uri="{FF2B5EF4-FFF2-40B4-BE49-F238E27FC236}">
                <a16:creationId xmlns:a16="http://schemas.microsoft.com/office/drawing/2014/main" id="{4E267B98-C9B7-41C3-BB02-63CF535CB6ED}"/>
              </a:ext>
            </a:extLst>
          </xdr:cNvPr>
          <xdr:cNvSpPr txBox="1"/>
        </xdr:nvSpPr>
        <xdr:spPr>
          <a:xfrm>
            <a:off x="4196187" y="4005064"/>
            <a:ext cx="1494576"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400"/>
              <a:t>Kommunalitet</a:t>
            </a:r>
          </a:p>
        </xdr:txBody>
      </xdr:sp>
    </xdr:grpSp>
    <xdr:clientData/>
  </xdr:twoCellAnchor>
  <xdr:oneCellAnchor>
    <xdr:from>
      <xdr:col>6</xdr:col>
      <xdr:colOff>30480</xdr:colOff>
      <xdr:row>126</xdr:row>
      <xdr:rowOff>0</xdr:rowOff>
    </xdr:from>
    <xdr:ext cx="5577937" cy="198581"/>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4EE9AA33-E559-47BE-B51B-8D630C0440EB}"/>
                </a:ext>
              </a:extLst>
            </xdr:cNvPr>
            <xdr:cNvSpPr txBox="1"/>
          </xdr:nvSpPr>
          <xdr:spPr>
            <a:xfrm>
              <a:off x="5615940" y="22143720"/>
              <a:ext cx="5577937" cy="1985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m:rPr>
                            <m:sty m:val="p"/>
                          </m:rPr>
                          <a:rPr lang="da-DK" sz="1100" b="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ordforr</m:t>
                        </m:r>
                        <m:r>
                          <a:rPr lang="da-DK" sz="1100" b="0" i="0">
                            <a:solidFill>
                              <a:schemeClr val="tx1"/>
                            </a:solidFill>
                            <a:effectLst/>
                            <a:latin typeface="Cambria Math" panose="02040503050406030204" pitchFamily="18" charset="0"/>
                            <a:ea typeface="+mn-ea"/>
                            <a:cs typeface="+mn-cs"/>
                          </a:rPr>
                          <m:t>å</m:t>
                        </m:r>
                        <m:r>
                          <m:rPr>
                            <m:sty m:val="p"/>
                          </m:rPr>
                          <a:rPr lang="da-DK" sz="1100" b="0" i="0">
                            <a:solidFill>
                              <a:schemeClr val="tx1"/>
                            </a:solidFill>
                            <a:effectLst/>
                            <a:latin typeface="Cambria Math" panose="02040503050406030204" pitchFamily="18" charset="0"/>
                            <a:ea typeface="+mn-ea"/>
                            <a:cs typeface="+mn-cs"/>
                          </a:rPr>
                          <m:t>d</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o</m:t>
                        </m:r>
                        <m:r>
                          <m:rPr>
                            <m:sty m:val="p"/>
                          </m:rPr>
                          <a:rPr lang="da-DK" sz="1100">
                            <a:solidFill>
                              <a:schemeClr val="tx1"/>
                            </a:solidFill>
                            <a:effectLst/>
                            <a:latin typeface="Cambria Math" panose="02040503050406030204" pitchFamily="18" charset="0"/>
                            <a:ea typeface="+mn-ea"/>
                            <a:cs typeface="+mn-cs"/>
                          </a:rPr>
                          <m:t>rdforr</m:t>
                        </m:r>
                        <m:r>
                          <a:rPr lang="da-DK" sz="1100">
                            <a:solidFill>
                              <a:schemeClr val="tx1"/>
                            </a:solidFill>
                            <a:effectLst/>
                            <a:latin typeface="Cambria Math" panose="02040503050406030204" pitchFamily="18" charset="0"/>
                            <a:ea typeface="+mn-ea"/>
                            <a:cs typeface="+mn-cs"/>
                          </a:rPr>
                          <m:t>å</m:t>
                        </m:r>
                        <m:r>
                          <m:rPr>
                            <m:sty m:val="p"/>
                          </m:rPr>
                          <a:rPr lang="da-DK" sz="1100">
                            <a:solidFill>
                              <a:schemeClr val="tx1"/>
                            </a:solidFill>
                            <a:effectLst/>
                            <a:latin typeface="Cambria Math" panose="02040503050406030204" pitchFamily="18" charset="0"/>
                            <a:ea typeface="+mn-ea"/>
                            <a:cs typeface="+mn-cs"/>
                          </a:rPr>
                          <m:t>d</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ordforr</m:t>
                        </m:r>
                        <m:r>
                          <a:rPr lang="da-DK" sz="1100" b="0" i="0">
                            <a:solidFill>
                              <a:schemeClr val="tx1"/>
                            </a:solidFill>
                            <a:effectLst/>
                            <a:latin typeface="Cambria Math" panose="02040503050406030204" pitchFamily="18" charset="0"/>
                            <a:ea typeface="+mn-ea"/>
                            <a:cs typeface="+mn-cs"/>
                          </a:rPr>
                          <m:t>å</m:t>
                        </m:r>
                        <m:r>
                          <m:rPr>
                            <m:sty m:val="p"/>
                          </m:rPr>
                          <a:rPr lang="da-DK" sz="1100" b="0" i="0">
                            <a:solidFill>
                              <a:schemeClr val="tx1"/>
                            </a:solidFill>
                            <a:effectLst/>
                            <a:latin typeface="Cambria Math" panose="02040503050406030204" pitchFamily="18" charset="0"/>
                            <a:ea typeface="+mn-ea"/>
                            <a:cs typeface="+mn-cs"/>
                          </a:rPr>
                          <m:t>d</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0.</m:t>
                        </m:r>
                        <m:r>
                          <a:rPr lang="da-DK" sz="1100" b="0" i="1">
                            <a:solidFill>
                              <a:schemeClr val="tx1"/>
                            </a:solidFill>
                            <a:effectLst/>
                            <a:latin typeface="Cambria Math" panose="02040503050406030204" pitchFamily="18" charset="0"/>
                            <a:ea typeface="+mn-ea"/>
                            <a:cs typeface="+mn-cs"/>
                          </a:rPr>
                          <m:t>806</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0.430</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=0.834 (83.4%)</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4EE9AA33-E559-47BE-B51B-8D630C0440EB}"/>
                </a:ext>
              </a:extLst>
            </xdr:cNvPr>
            <xdr:cNvSpPr txBox="1"/>
          </xdr:nvSpPr>
          <xdr:spPr>
            <a:xfrm>
              <a:off x="5615940" y="22143720"/>
              <a:ext cx="5577937" cy="1985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Kommunalitet_ordforråd=</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o</a:t>
              </a:r>
              <a:r>
                <a:rPr lang="da-DK" sz="1100" i="0">
                  <a:solidFill>
                    <a:schemeClr val="tx1"/>
                  </a:solidFill>
                  <a:effectLst/>
                  <a:latin typeface="+mn-lt"/>
                  <a:ea typeface="+mn-ea"/>
                  <a:cs typeface="+mn-cs"/>
                </a:rPr>
                <a:t>rdforråd)^2+𝑟_(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ordforråd)^</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806〗^2+〖0.430〗^2=0.834 (83.4%)</a:t>
              </a:r>
              <a:endParaRPr lang="da-DK" sz="1100"/>
            </a:p>
          </xdr:txBody>
        </xdr:sp>
      </mc:Fallback>
    </mc:AlternateContent>
    <xdr:clientData/>
  </xdr:oneCellAnchor>
  <xdr:oneCellAnchor>
    <xdr:from>
      <xdr:col>6</xdr:col>
      <xdr:colOff>38100</xdr:colOff>
      <xdr:row>127</xdr:row>
      <xdr:rowOff>175260</xdr:rowOff>
    </xdr:from>
    <xdr:ext cx="5860579" cy="196785"/>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0B571703-30C4-4F34-B472-4B346312490B}"/>
                </a:ext>
              </a:extLst>
            </xdr:cNvPr>
            <xdr:cNvSpPr txBox="1"/>
          </xdr:nvSpPr>
          <xdr:spPr>
            <a:xfrm>
              <a:off x="5623560" y="22501860"/>
              <a:ext cx="5860579"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information</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information</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information</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0.</m:t>
                        </m:r>
                        <m:r>
                          <a:rPr lang="da-DK" sz="1100" b="0" i="1">
                            <a:solidFill>
                              <a:schemeClr val="tx1"/>
                            </a:solidFill>
                            <a:effectLst/>
                            <a:latin typeface="Cambria Math" panose="02040503050406030204" pitchFamily="18" charset="0"/>
                            <a:ea typeface="+mn-ea"/>
                            <a:cs typeface="+mn-cs"/>
                          </a:rPr>
                          <m:t>715</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0.570</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=0.836 (83.6%)</m:t>
                    </m:r>
                  </m:oMath>
                </m:oMathPara>
              </a14:m>
              <a:endParaRPr lang="da-DK">
                <a:effectLst/>
              </a:endParaRPr>
            </a:p>
          </xdr:txBody>
        </xdr:sp>
      </mc:Choice>
      <mc:Fallback xmlns="">
        <xdr:sp macro="" textlink="">
          <xdr:nvSpPr>
            <xdr:cNvPr id="7" name="Tekstfelt 6">
              <a:extLst>
                <a:ext uri="{FF2B5EF4-FFF2-40B4-BE49-F238E27FC236}">
                  <a16:creationId xmlns:a16="http://schemas.microsoft.com/office/drawing/2014/main" id="{0B571703-30C4-4F34-B472-4B346312490B}"/>
                </a:ext>
              </a:extLst>
            </xdr:cNvPr>
            <xdr:cNvSpPr txBox="1"/>
          </xdr:nvSpPr>
          <xdr:spPr>
            <a:xfrm>
              <a:off x="5623560" y="22501860"/>
              <a:ext cx="5860579"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Kommunalitet_</a:t>
              </a:r>
              <a:r>
                <a:rPr lang="da-DK" sz="1100" b="0" i="0">
                  <a:solidFill>
                    <a:schemeClr val="tx1"/>
                  </a:solidFill>
                  <a:effectLst/>
                  <a:latin typeface="+mn-lt"/>
                  <a:ea typeface="+mn-ea"/>
                  <a:cs typeface="+mn-cs"/>
                </a:rPr>
                <a:t>information=</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information)^</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information)^</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715〗^2+〖0.570〗^2=0.836 (83.6%)</a:t>
              </a:r>
              <a:endParaRPr lang="da-DK">
                <a:effectLst/>
              </a:endParaRPr>
            </a:p>
          </xdr:txBody>
        </xdr:sp>
      </mc:Fallback>
    </mc:AlternateContent>
    <xdr:clientData/>
  </xdr:oneCellAnchor>
  <xdr:oneCellAnchor>
    <xdr:from>
      <xdr:col>6</xdr:col>
      <xdr:colOff>45720</xdr:colOff>
      <xdr:row>129</xdr:row>
      <xdr:rowOff>167640</xdr:rowOff>
    </xdr:from>
    <xdr:ext cx="6130140" cy="196785"/>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835AC7F3-C23F-4120-8094-F1126BBF1111}"/>
                </a:ext>
              </a:extLst>
            </xdr:cNvPr>
            <xdr:cNvSpPr txBox="1"/>
          </xdr:nvSpPr>
          <xdr:spPr>
            <a:xfrm>
              <a:off x="5631180" y="22860000"/>
              <a:ext cx="6130140"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blokm</m:t>
                        </m:r>
                        <m:r>
                          <a:rPr lang="da-DK" sz="1100" b="0" i="0">
                            <a:solidFill>
                              <a:schemeClr val="tx1"/>
                            </a:solidFill>
                            <a:effectLst/>
                            <a:latin typeface="Cambria Math" panose="02040503050406030204" pitchFamily="18" charset="0"/>
                            <a:ea typeface="+mn-ea"/>
                            <a:cs typeface="+mn-cs"/>
                          </a:rPr>
                          <m:t>ø</m:t>
                        </m:r>
                        <m:r>
                          <m:rPr>
                            <m:sty m:val="p"/>
                          </m:rPr>
                          <a:rPr lang="da-DK" sz="1100" b="0" i="0">
                            <a:solidFill>
                              <a:schemeClr val="tx1"/>
                            </a:solidFill>
                            <a:effectLst/>
                            <a:latin typeface="Cambria Math" panose="02040503050406030204" pitchFamily="18" charset="0"/>
                            <a:ea typeface="+mn-ea"/>
                            <a:cs typeface="+mn-cs"/>
                          </a:rPr>
                          <m:t>nstre</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blokm</m:t>
                        </m:r>
                        <m:r>
                          <a:rPr lang="da-DK" sz="1100" b="0" i="0">
                            <a:solidFill>
                              <a:schemeClr val="tx1"/>
                            </a:solidFill>
                            <a:effectLst/>
                            <a:latin typeface="Cambria Math" panose="02040503050406030204" pitchFamily="18" charset="0"/>
                            <a:ea typeface="+mn-ea"/>
                            <a:cs typeface="+mn-cs"/>
                          </a:rPr>
                          <m:t>ø</m:t>
                        </m:r>
                        <m:r>
                          <m:rPr>
                            <m:sty m:val="p"/>
                          </m:rPr>
                          <a:rPr lang="da-DK" sz="1100" b="0" i="0">
                            <a:solidFill>
                              <a:schemeClr val="tx1"/>
                            </a:solidFill>
                            <a:effectLst/>
                            <a:latin typeface="Cambria Math" panose="02040503050406030204" pitchFamily="18" charset="0"/>
                            <a:ea typeface="+mn-ea"/>
                            <a:cs typeface="+mn-cs"/>
                          </a:rPr>
                          <m:t>nstre</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blokm</m:t>
                        </m:r>
                        <m:r>
                          <a:rPr lang="da-DK" sz="1100" b="0" i="0">
                            <a:solidFill>
                              <a:schemeClr val="tx1"/>
                            </a:solidFill>
                            <a:effectLst/>
                            <a:latin typeface="Cambria Math" panose="02040503050406030204" pitchFamily="18" charset="0"/>
                            <a:ea typeface="+mn-ea"/>
                            <a:cs typeface="+mn-cs"/>
                          </a:rPr>
                          <m:t>ø</m:t>
                        </m:r>
                        <m:r>
                          <m:rPr>
                            <m:sty m:val="p"/>
                          </m:rPr>
                          <a:rPr lang="da-DK" sz="1100" b="0" i="0">
                            <a:solidFill>
                              <a:schemeClr val="tx1"/>
                            </a:solidFill>
                            <a:effectLst/>
                            <a:latin typeface="Cambria Math" panose="02040503050406030204" pitchFamily="18" charset="0"/>
                            <a:ea typeface="+mn-ea"/>
                            <a:cs typeface="+mn-cs"/>
                          </a:rPr>
                          <m:t>nstre</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(−0.593)</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0.652</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=0.776 (77.6%)</m:t>
                    </m:r>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835AC7F3-C23F-4120-8094-F1126BBF1111}"/>
                </a:ext>
              </a:extLst>
            </xdr:cNvPr>
            <xdr:cNvSpPr txBox="1"/>
          </xdr:nvSpPr>
          <xdr:spPr>
            <a:xfrm>
              <a:off x="5631180" y="22860000"/>
              <a:ext cx="6130140"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Kommunalitet_</a:t>
              </a:r>
              <a:r>
                <a:rPr lang="da-DK" sz="1100" b="0" i="0">
                  <a:solidFill>
                    <a:schemeClr val="tx1"/>
                  </a:solidFill>
                  <a:effectLst/>
                  <a:latin typeface="+mn-lt"/>
                  <a:ea typeface="+mn-ea"/>
                  <a:cs typeface="+mn-cs"/>
                </a:rPr>
                <a:t>blokmønstre=</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blokmønstre)^</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blokmønstre)^</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=〖(−0.593)〗^2+〖0.652〗^2=0.776 (77.6%)</a:t>
              </a:r>
              <a:endParaRPr lang="da-DK">
                <a:effectLst/>
              </a:endParaRPr>
            </a:p>
          </xdr:txBody>
        </xdr:sp>
      </mc:Fallback>
    </mc:AlternateContent>
    <xdr:clientData/>
  </xdr:oneCellAnchor>
  <xdr:oneCellAnchor>
    <xdr:from>
      <xdr:col>6</xdr:col>
      <xdr:colOff>60960</xdr:colOff>
      <xdr:row>132</xdr:row>
      <xdr:rowOff>7620</xdr:rowOff>
    </xdr:from>
    <xdr:ext cx="5580887" cy="196785"/>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9FEA7254-4468-44AE-AA29-6BA4B36E76CB}"/>
                </a:ext>
              </a:extLst>
            </xdr:cNvPr>
            <xdr:cNvSpPr txBox="1"/>
          </xdr:nvSpPr>
          <xdr:spPr>
            <a:xfrm>
              <a:off x="5646420" y="23248620"/>
              <a:ext cx="5580887"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matriser</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matriser</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matriser</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(−0.524)</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0.702</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=0.767 (76.7%)</m:t>
                    </m:r>
                  </m:oMath>
                </m:oMathPara>
              </a14:m>
              <a:endParaRPr lang="da-DK">
                <a:effectLst/>
              </a:endParaRPr>
            </a:p>
          </xdr:txBody>
        </xdr:sp>
      </mc:Choice>
      <mc:Fallback xmlns="">
        <xdr:sp macro="" textlink="">
          <xdr:nvSpPr>
            <xdr:cNvPr id="9" name="Tekstfelt 8">
              <a:extLst>
                <a:ext uri="{FF2B5EF4-FFF2-40B4-BE49-F238E27FC236}">
                  <a16:creationId xmlns:a16="http://schemas.microsoft.com/office/drawing/2014/main" id="{9FEA7254-4468-44AE-AA29-6BA4B36E76CB}"/>
                </a:ext>
              </a:extLst>
            </xdr:cNvPr>
            <xdr:cNvSpPr txBox="1"/>
          </xdr:nvSpPr>
          <xdr:spPr>
            <a:xfrm>
              <a:off x="5646420" y="23248620"/>
              <a:ext cx="5580887"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Kommunalitet_</a:t>
              </a:r>
              <a:r>
                <a:rPr lang="da-DK" sz="1100" b="0" i="0">
                  <a:solidFill>
                    <a:schemeClr val="tx1"/>
                  </a:solidFill>
                  <a:effectLst/>
                  <a:latin typeface="+mn-lt"/>
                  <a:ea typeface="+mn-ea"/>
                  <a:cs typeface="+mn-cs"/>
                </a:rPr>
                <a:t>matriser=</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matriser)^</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matriser)^</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=〖(−0.524)〗^2+〖0.702〗^2=0.767 (76.7%)</a:t>
              </a:r>
              <a:endParaRPr lang="da-DK">
                <a:effectLst/>
              </a:endParaRPr>
            </a:p>
          </xdr:txBody>
        </xdr:sp>
      </mc:Fallback>
    </mc:AlternateContent>
    <xdr:clientData/>
  </xdr:oneCellAnchor>
  <xdr:twoCellAnchor>
    <xdr:from>
      <xdr:col>2</xdr:col>
      <xdr:colOff>30480</xdr:colOff>
      <xdr:row>138</xdr:row>
      <xdr:rowOff>0</xdr:rowOff>
    </xdr:from>
    <xdr:to>
      <xdr:col>8</xdr:col>
      <xdr:colOff>104228</xdr:colOff>
      <xdr:row>157</xdr:row>
      <xdr:rowOff>152400</xdr:rowOff>
    </xdr:to>
    <xdr:grpSp>
      <xdr:nvGrpSpPr>
        <xdr:cNvPr id="79" name="Gruppe 78">
          <a:extLst>
            <a:ext uri="{FF2B5EF4-FFF2-40B4-BE49-F238E27FC236}">
              <a16:creationId xmlns:a16="http://schemas.microsoft.com/office/drawing/2014/main" id="{EDC7D947-EF6C-4DEA-895A-BB0820ACC895}"/>
            </a:ext>
          </a:extLst>
        </xdr:cNvPr>
        <xdr:cNvGrpSpPr/>
      </xdr:nvGrpSpPr>
      <xdr:grpSpPr>
        <a:xfrm>
          <a:off x="683623" y="25548771"/>
          <a:ext cx="3927291" cy="3668486"/>
          <a:chOff x="1855901" y="1268760"/>
          <a:chExt cx="5256584" cy="5065252"/>
        </a:xfrm>
      </xdr:grpSpPr>
      <xdr:pic>
        <xdr:nvPicPr>
          <xdr:cNvPr id="80" name="Picture 2">
            <a:extLst>
              <a:ext uri="{FF2B5EF4-FFF2-40B4-BE49-F238E27FC236}">
                <a16:creationId xmlns:a16="http://schemas.microsoft.com/office/drawing/2014/main" id="{427C73DE-CB4A-48F1-87D6-E0434EB21D6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55901" y="1268760"/>
            <a:ext cx="5256584" cy="506525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xnSp macro="">
        <xdr:nvCxnSpPr>
          <xdr:cNvPr id="81" name="Straight Connector 7">
            <a:extLst>
              <a:ext uri="{FF2B5EF4-FFF2-40B4-BE49-F238E27FC236}">
                <a16:creationId xmlns:a16="http://schemas.microsoft.com/office/drawing/2014/main" id="{9AEB3838-3438-4CE1-8660-83862B542E55}"/>
              </a:ext>
            </a:extLst>
          </xdr:cNvPr>
          <xdr:cNvCxnSpPr/>
        </xdr:nvCxnSpPr>
        <xdr:spPr>
          <a:xfrm>
            <a:off x="2621219" y="3610809"/>
            <a:ext cx="4399053" cy="0"/>
          </a:xfrm>
          <a:prstGeom prst="line">
            <a:avLst/>
          </a:prstGeom>
          <a:ln w="12700">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sp macro="" textlink="">
        <xdr:nvSpPr>
          <xdr:cNvPr id="82" name="TextBox 8">
            <a:extLst>
              <a:ext uri="{FF2B5EF4-FFF2-40B4-BE49-F238E27FC236}">
                <a16:creationId xmlns:a16="http://schemas.microsoft.com/office/drawing/2014/main" id="{61FEC1E2-34DD-4154-B363-638E0370149E}"/>
              </a:ext>
            </a:extLst>
          </xdr:cNvPr>
          <xdr:cNvSpPr txBox="1"/>
        </xdr:nvSpPr>
        <xdr:spPr>
          <a:xfrm>
            <a:off x="5076056" y="3306470"/>
            <a:ext cx="1940339" cy="338554"/>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t>Kaisers kriterium</a:t>
            </a:r>
          </a:p>
        </xdr:txBody>
      </xdr:sp>
    </xdr:grpSp>
    <xdr:clientData/>
  </xdr:twoCellAnchor>
  <xdr:oneCellAnchor>
    <xdr:from>
      <xdr:col>6</xdr:col>
      <xdr:colOff>60960</xdr:colOff>
      <xdr:row>115</xdr:row>
      <xdr:rowOff>129540</xdr:rowOff>
    </xdr:from>
    <xdr:ext cx="3271408" cy="320344"/>
    <mc:AlternateContent xmlns:mc="http://schemas.openxmlformats.org/markup-compatibility/2006" xmlns:a14="http://schemas.microsoft.com/office/drawing/2010/main">
      <mc:Choice Requires="a14">
        <xdr:sp macro="" textlink="">
          <xdr:nvSpPr>
            <xdr:cNvPr id="83" name="Tekstfelt 82">
              <a:extLst>
                <a:ext uri="{FF2B5EF4-FFF2-40B4-BE49-F238E27FC236}">
                  <a16:creationId xmlns:a16="http://schemas.microsoft.com/office/drawing/2014/main" id="{127844A5-DCF7-40D5-9104-77511FF1C5D0}"/>
                </a:ext>
              </a:extLst>
            </xdr:cNvPr>
            <xdr:cNvSpPr txBox="1"/>
          </xdr:nvSpPr>
          <xdr:spPr>
            <a:xfrm>
              <a:off x="5646420" y="2117598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varians</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1">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m:rPr>
                                <m:sty m:val="p"/>
                              </m:rPr>
                              <a:rPr lang="da-DK" sz="1100">
                                <a:solidFill>
                                  <a:schemeClr val="tx1"/>
                                </a:solidFill>
                                <a:effectLst/>
                                <a:latin typeface="Cambria Math" panose="02040503050406030204" pitchFamily="18" charset="0"/>
                                <a:ea typeface="+mn-ea"/>
                                <a:cs typeface="+mn-cs"/>
                              </a:rPr>
                              <m:t>Eigenv</m:t>
                            </m:r>
                            <m:r>
                              <a:rPr lang="da-DK" sz="1100">
                                <a:solidFill>
                                  <a:schemeClr val="tx1"/>
                                </a:solidFill>
                                <a:effectLst/>
                                <a:latin typeface="Cambria Math" panose="02040503050406030204" pitchFamily="18" charset="0"/>
                                <a:ea typeface="+mn-ea"/>
                                <a:cs typeface="+mn-cs"/>
                              </a:rPr>
                              <m:t>æ</m:t>
                            </m:r>
                            <m:r>
                              <m:rPr>
                                <m:sty m:val="p"/>
                              </m:rPr>
                              <a:rPr lang="da-DK" sz="110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i="1">
                                <a:solidFill>
                                  <a:schemeClr val="tx1"/>
                                </a:solidFill>
                                <a:effectLst/>
                                <a:latin typeface="Cambria Math" panose="02040503050406030204" pitchFamily="18" charset="0"/>
                                <a:ea typeface="+mn-ea"/>
                                <a:cs typeface="+mn-cs"/>
                              </a:rPr>
                              <m:t>1</m:t>
                            </m:r>
                          </m:sub>
                        </m:sSub>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1.780</m:t>
                        </m:r>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=0.44 (44%)</m:t>
                    </m:r>
                  </m:oMath>
                </m:oMathPara>
              </a14:m>
              <a:endParaRPr lang="da-DK">
                <a:effectLst/>
              </a:endParaRPr>
            </a:p>
          </xdr:txBody>
        </xdr:sp>
      </mc:Choice>
      <mc:Fallback xmlns="">
        <xdr:sp macro="" textlink="">
          <xdr:nvSpPr>
            <xdr:cNvPr id="83" name="Tekstfelt 82">
              <a:extLst>
                <a:ext uri="{FF2B5EF4-FFF2-40B4-BE49-F238E27FC236}">
                  <a16:creationId xmlns:a16="http://schemas.microsoft.com/office/drawing/2014/main" id="{127844A5-DCF7-40D5-9104-77511FF1C5D0}"/>
                </a:ext>
              </a:extLst>
            </xdr:cNvPr>
            <xdr:cNvSpPr txBox="1"/>
          </xdr:nvSpPr>
          <xdr:spPr>
            <a:xfrm>
              <a:off x="5646420" y="2117598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〖%varians〗_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=〖Eigenværdi〗_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ak1/</a:t>
              </a:r>
              <a:r>
                <a:rPr lang="da-DK" sz="1100" b="0" i="0">
                  <a:solidFill>
                    <a:schemeClr val="tx1"/>
                  </a:solidFill>
                  <a:effectLst/>
                  <a:latin typeface="+mn-lt"/>
                  <a:ea typeface="+mn-ea"/>
                  <a:cs typeface="+mn-cs"/>
                </a:rPr>
                <a:t>4=1.780/4=0.44 (44%)</a:t>
              </a:r>
              <a:endParaRPr lang="da-DK">
                <a:effectLst/>
              </a:endParaRPr>
            </a:p>
          </xdr:txBody>
        </xdr:sp>
      </mc:Fallback>
    </mc:AlternateContent>
    <xdr:clientData/>
  </xdr:oneCellAnchor>
  <xdr:oneCellAnchor>
    <xdr:from>
      <xdr:col>6</xdr:col>
      <xdr:colOff>76200</xdr:colOff>
      <xdr:row>117</xdr:row>
      <xdr:rowOff>137160</xdr:rowOff>
    </xdr:from>
    <xdr:ext cx="3271408" cy="320344"/>
    <mc:AlternateContent xmlns:mc="http://schemas.openxmlformats.org/markup-compatibility/2006" xmlns:a14="http://schemas.microsoft.com/office/drawing/2010/main">
      <mc:Choice Requires="a14">
        <xdr:sp macro="" textlink="">
          <xdr:nvSpPr>
            <xdr:cNvPr id="84" name="Tekstfelt 83">
              <a:extLst>
                <a:ext uri="{FF2B5EF4-FFF2-40B4-BE49-F238E27FC236}">
                  <a16:creationId xmlns:a16="http://schemas.microsoft.com/office/drawing/2014/main" id="{55A57A93-E124-48D4-9E30-100B5F651F4F}"/>
                </a:ext>
              </a:extLst>
            </xdr:cNvPr>
            <xdr:cNvSpPr txBox="1"/>
          </xdr:nvSpPr>
          <xdr:spPr>
            <a:xfrm>
              <a:off x="5661660" y="2154936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varians</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1">
                            <a:solidFill>
                              <a:schemeClr val="tx1"/>
                            </a:solidFill>
                            <a:effectLst/>
                            <a:latin typeface="Cambria Math" panose="02040503050406030204" pitchFamily="18" charset="0"/>
                            <a:ea typeface="+mn-ea"/>
                            <a:cs typeface="+mn-cs"/>
                          </a:rPr>
                          <m:t>2</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m:rPr>
                                <m:sty m:val="p"/>
                              </m:rPr>
                              <a:rPr lang="da-DK" sz="1100">
                                <a:solidFill>
                                  <a:schemeClr val="tx1"/>
                                </a:solidFill>
                                <a:effectLst/>
                                <a:latin typeface="Cambria Math" panose="02040503050406030204" pitchFamily="18" charset="0"/>
                                <a:ea typeface="+mn-ea"/>
                                <a:cs typeface="+mn-cs"/>
                              </a:rPr>
                              <m:t>Eigenv</m:t>
                            </m:r>
                            <m:r>
                              <a:rPr lang="da-DK" sz="1100">
                                <a:solidFill>
                                  <a:schemeClr val="tx1"/>
                                </a:solidFill>
                                <a:effectLst/>
                                <a:latin typeface="Cambria Math" panose="02040503050406030204" pitchFamily="18" charset="0"/>
                                <a:ea typeface="+mn-ea"/>
                                <a:cs typeface="+mn-cs"/>
                              </a:rPr>
                              <m:t>æ</m:t>
                            </m:r>
                            <m:r>
                              <m:rPr>
                                <m:sty m:val="p"/>
                              </m:rPr>
                              <a:rPr lang="da-DK" sz="110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1">
                                <a:solidFill>
                                  <a:schemeClr val="tx1"/>
                                </a:solidFill>
                                <a:effectLst/>
                                <a:latin typeface="Cambria Math" panose="02040503050406030204" pitchFamily="18" charset="0"/>
                                <a:ea typeface="+mn-ea"/>
                                <a:cs typeface="+mn-cs"/>
                              </a:rPr>
                              <m:t>2</m:t>
                            </m:r>
                          </m:sub>
                        </m:sSub>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1.427</m:t>
                        </m:r>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=0.36 (36%)</m:t>
                    </m:r>
                  </m:oMath>
                </m:oMathPara>
              </a14:m>
              <a:endParaRPr lang="da-DK">
                <a:effectLst/>
              </a:endParaRPr>
            </a:p>
          </xdr:txBody>
        </xdr:sp>
      </mc:Choice>
      <mc:Fallback xmlns="">
        <xdr:sp macro="" textlink="">
          <xdr:nvSpPr>
            <xdr:cNvPr id="84" name="Tekstfelt 83">
              <a:extLst>
                <a:ext uri="{FF2B5EF4-FFF2-40B4-BE49-F238E27FC236}">
                  <a16:creationId xmlns:a16="http://schemas.microsoft.com/office/drawing/2014/main" id="{55A57A93-E124-48D4-9E30-100B5F651F4F}"/>
                </a:ext>
              </a:extLst>
            </xdr:cNvPr>
            <xdr:cNvSpPr txBox="1"/>
          </xdr:nvSpPr>
          <xdr:spPr>
            <a:xfrm>
              <a:off x="5661660" y="2154936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〖%varians〗_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=〖Eigenværdi〗_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2/4=1.427/4=0.36 (36%)</a:t>
              </a:r>
              <a:endParaRPr lang="da-DK">
                <a:effectLst/>
              </a:endParaRPr>
            </a:p>
          </xdr:txBody>
        </xdr:sp>
      </mc:Fallback>
    </mc:AlternateContent>
    <xdr:clientData/>
  </xdr:oneCellAnchor>
  <xdr:oneCellAnchor>
    <xdr:from>
      <xdr:col>6</xdr:col>
      <xdr:colOff>76200</xdr:colOff>
      <xdr:row>120</xdr:row>
      <xdr:rowOff>7620</xdr:rowOff>
    </xdr:from>
    <xdr:ext cx="2821478" cy="172227"/>
    <mc:AlternateContent xmlns:mc="http://schemas.openxmlformats.org/markup-compatibility/2006" xmlns:a14="http://schemas.microsoft.com/office/drawing/2010/main">
      <mc:Choice Requires="a14">
        <xdr:sp macro="" textlink="">
          <xdr:nvSpPr>
            <xdr:cNvPr id="85" name="Tekstfelt 84">
              <a:extLst>
                <a:ext uri="{FF2B5EF4-FFF2-40B4-BE49-F238E27FC236}">
                  <a16:creationId xmlns:a16="http://schemas.microsoft.com/office/drawing/2014/main" id="{B465D329-3E6B-4D95-BA0E-4935DCC307D5}"/>
                </a:ext>
              </a:extLst>
            </xdr:cNvPr>
            <xdr:cNvSpPr txBox="1"/>
          </xdr:nvSpPr>
          <xdr:spPr>
            <a:xfrm>
              <a:off x="5661660" y="21968460"/>
              <a:ext cx="28214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varians</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i="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1+</m:t>
                        </m:r>
                        <m:r>
                          <m:rPr>
                            <m:sty m:val="p"/>
                          </m:rPr>
                          <a:rPr lang="da-DK" sz="1100" b="0" i="0">
                            <a:solidFill>
                              <a:schemeClr val="tx1"/>
                            </a:solidFill>
                            <a:effectLst/>
                            <a:latin typeface="Cambria Math" panose="02040503050406030204" pitchFamily="18" charset="0"/>
                            <a:ea typeface="+mn-ea"/>
                            <a:cs typeface="+mn-cs"/>
                          </a:rPr>
                          <m:t>fak</m:t>
                        </m:r>
                        <m:r>
                          <a:rPr lang="da-DK" sz="1100" b="0" i="0">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=0.44+0.36=0.80 (80%)</m:t>
                    </m:r>
                  </m:oMath>
                </m:oMathPara>
              </a14:m>
              <a:endParaRPr lang="da-DK">
                <a:effectLst/>
              </a:endParaRPr>
            </a:p>
          </xdr:txBody>
        </xdr:sp>
      </mc:Choice>
      <mc:Fallback xmlns="">
        <xdr:sp macro="" textlink="">
          <xdr:nvSpPr>
            <xdr:cNvPr id="85" name="Tekstfelt 84">
              <a:extLst>
                <a:ext uri="{FF2B5EF4-FFF2-40B4-BE49-F238E27FC236}">
                  <a16:creationId xmlns:a16="http://schemas.microsoft.com/office/drawing/2014/main" id="{B465D329-3E6B-4D95-BA0E-4935DCC307D5}"/>
                </a:ext>
              </a:extLst>
            </xdr:cNvPr>
            <xdr:cNvSpPr txBox="1"/>
          </xdr:nvSpPr>
          <xdr:spPr>
            <a:xfrm>
              <a:off x="5661660" y="21968460"/>
              <a:ext cx="28214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〖%varians〗_(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1+fak2)=0.44+0.36=0.80 (80%)</a:t>
              </a:r>
              <a:endParaRPr lang="da-DK">
                <a:effectLst/>
              </a:endParaRPr>
            </a:p>
          </xdr:txBody>
        </xdr:sp>
      </mc:Fallback>
    </mc:AlternateContent>
    <xdr:clientData/>
  </xdr:oneCellAnchor>
  <xdr:twoCellAnchor>
    <xdr:from>
      <xdr:col>9</xdr:col>
      <xdr:colOff>7620</xdr:colOff>
      <xdr:row>168</xdr:row>
      <xdr:rowOff>137160</xdr:rowOff>
    </xdr:from>
    <xdr:to>
      <xdr:col>16</xdr:col>
      <xdr:colOff>579120</xdr:colOff>
      <xdr:row>195</xdr:row>
      <xdr:rowOff>180975</xdr:rowOff>
    </xdr:to>
    <xdr:grpSp>
      <xdr:nvGrpSpPr>
        <xdr:cNvPr id="144" name="Gruppe 143">
          <a:extLst>
            <a:ext uri="{FF2B5EF4-FFF2-40B4-BE49-F238E27FC236}">
              <a16:creationId xmlns:a16="http://schemas.microsoft.com/office/drawing/2014/main" id="{0A2F7ED6-8ADF-47C2-A6ED-41277BE08136}"/>
            </a:ext>
          </a:extLst>
        </xdr:cNvPr>
        <xdr:cNvGrpSpPr/>
      </xdr:nvGrpSpPr>
      <xdr:grpSpPr>
        <a:xfrm>
          <a:off x="5156563" y="31237646"/>
          <a:ext cx="5067300" cy="5040358"/>
          <a:chOff x="2051720" y="1615777"/>
          <a:chExt cx="4838700" cy="4981575"/>
        </a:xfrm>
      </xdr:grpSpPr>
      <xdr:pic>
        <xdr:nvPicPr>
          <xdr:cNvPr id="145" name="Picture 3">
            <a:extLst>
              <a:ext uri="{FF2B5EF4-FFF2-40B4-BE49-F238E27FC236}">
                <a16:creationId xmlns:a16="http://schemas.microsoft.com/office/drawing/2014/main" id="{4F552F79-57A6-403B-B7CD-B2A28118B80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051720" y="1615777"/>
            <a:ext cx="4838700" cy="49815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xnSp macro="">
        <xdr:nvCxnSpPr>
          <xdr:cNvPr id="146" name="Straight Connector 5">
            <a:extLst>
              <a:ext uri="{FF2B5EF4-FFF2-40B4-BE49-F238E27FC236}">
                <a16:creationId xmlns:a16="http://schemas.microsoft.com/office/drawing/2014/main" id="{A67EC3EB-6B70-4158-89C5-D9322C8CF9B2}"/>
              </a:ext>
            </a:extLst>
          </xdr:cNvPr>
          <xdr:cNvCxnSpPr/>
        </xdr:nvCxnSpPr>
        <xdr:spPr>
          <a:xfrm flipV="1">
            <a:off x="2843808" y="2479873"/>
            <a:ext cx="3816424" cy="2664296"/>
          </a:xfrm>
          <a:prstGeom prst="line">
            <a:avLst/>
          </a:prstGeom>
          <a:noFill/>
          <a:ln w="25400"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cxnSp macro="">
        <xdr:nvCxnSpPr>
          <xdr:cNvPr id="147" name="Straight Connector 6">
            <a:extLst>
              <a:ext uri="{FF2B5EF4-FFF2-40B4-BE49-F238E27FC236}">
                <a16:creationId xmlns:a16="http://schemas.microsoft.com/office/drawing/2014/main" id="{3A2A4068-BB6F-44E6-8ACE-B834E92C9EF4}"/>
              </a:ext>
            </a:extLst>
          </xdr:cNvPr>
          <xdr:cNvCxnSpPr/>
        </xdr:nvCxnSpPr>
        <xdr:spPr>
          <a:xfrm flipH="1" flipV="1">
            <a:off x="3563714" y="2263850"/>
            <a:ext cx="2376612" cy="3096343"/>
          </a:xfrm>
          <a:prstGeom prst="line">
            <a:avLst/>
          </a:prstGeom>
          <a:noFill/>
          <a:ln w="25400" cap="flat" cmpd="sng" algn="ctr">
            <a:solidFill>
              <a:srgbClr val="FF3718">
                <a:shade val="95000"/>
                <a:satMod val="105000"/>
              </a:srgbClr>
            </a:solidFill>
            <a:prstDash val="solid"/>
            <a:headEnd type="none"/>
            <a:tailEnd type="arrow"/>
          </a:ln>
          <a:effectLst/>
        </xdr:spPr>
        <xdr:style>
          <a:lnRef idx="1">
            <a:schemeClr val="accent1"/>
          </a:lnRef>
          <a:fillRef idx="0">
            <a:schemeClr val="accent1"/>
          </a:fillRef>
          <a:effectRef idx="0">
            <a:schemeClr val="accent1"/>
          </a:effectRef>
          <a:fontRef idx="minor">
            <a:schemeClr val="tx1"/>
          </a:fontRef>
        </xdr:style>
      </xdr:cxnSp>
      <xdr:sp macro="" textlink="">
        <xdr:nvSpPr>
          <xdr:cNvPr id="148" name="Arc 19">
            <a:extLst>
              <a:ext uri="{FF2B5EF4-FFF2-40B4-BE49-F238E27FC236}">
                <a16:creationId xmlns:a16="http://schemas.microsoft.com/office/drawing/2014/main" id="{0722494A-AD9E-43A5-B4FA-C693556F31CC}"/>
              </a:ext>
            </a:extLst>
          </xdr:cNvPr>
          <xdr:cNvSpPr/>
        </xdr:nvSpPr>
        <xdr:spPr>
          <a:xfrm>
            <a:off x="4139952" y="3199953"/>
            <a:ext cx="1368152" cy="1296144"/>
          </a:xfrm>
          <a:prstGeom prst="arc">
            <a:avLst>
              <a:gd name="adj1" fmla="val 19093421"/>
              <a:gd name="adj2" fmla="val 21534149"/>
            </a:avLst>
          </a:prstGeom>
          <a:noFill/>
          <a:ln w="28575" cap="flat" cmpd="sng" algn="ctr">
            <a:solidFill>
              <a:srgbClr val="000000"/>
            </a:solidFill>
            <a:prstDash val="solid"/>
            <a:headEnd type="arrow" w="med" len="med"/>
            <a:tailEnd type="none" w="med" len="med"/>
          </a:ln>
          <a:effectLst/>
        </xdr:spPr>
        <xdr:style>
          <a:lnRef idx="1">
            <a:schemeClr val="accent1"/>
          </a:lnRef>
          <a:fillRef idx="0">
            <a:schemeClr val="accent1"/>
          </a:fillRef>
          <a:effectRef idx="0">
            <a:schemeClr val="accent1"/>
          </a:effectRef>
          <a:fontRef idx="minor">
            <a:schemeClr val="tx1"/>
          </a:fontRef>
        </xdr:style>
        <xdr:txBody>
          <a:bodyPr wrap="square" rtlCol="0" anchor="ctr"/>
          <a:lstStyle>
            <a:defPPr>
              <a:defRPr lang="da-DK"/>
            </a:defPPr>
            <a:lvl1pPr algn="l" rtl="0" fontAlgn="base">
              <a:spcBef>
                <a:spcPct val="0"/>
              </a:spcBef>
              <a:spcAft>
                <a:spcPct val="0"/>
              </a:spcAft>
              <a:defRPr sz="2400" kern="1200">
                <a:solidFill>
                  <a:srgbClr val="6E6E6E"/>
                </a:solidFill>
                <a:latin typeface="Verdana"/>
              </a:defRPr>
            </a:lvl1pPr>
            <a:lvl2pPr marL="457200" algn="l" rtl="0" fontAlgn="base">
              <a:spcBef>
                <a:spcPct val="0"/>
              </a:spcBef>
              <a:spcAft>
                <a:spcPct val="0"/>
              </a:spcAft>
              <a:defRPr sz="2400" kern="1200">
                <a:solidFill>
                  <a:srgbClr val="6E6E6E"/>
                </a:solidFill>
                <a:latin typeface="Verdana"/>
              </a:defRPr>
            </a:lvl2pPr>
            <a:lvl3pPr marL="914400" algn="l" rtl="0" fontAlgn="base">
              <a:spcBef>
                <a:spcPct val="0"/>
              </a:spcBef>
              <a:spcAft>
                <a:spcPct val="0"/>
              </a:spcAft>
              <a:defRPr sz="2400" kern="1200">
                <a:solidFill>
                  <a:srgbClr val="6E6E6E"/>
                </a:solidFill>
                <a:latin typeface="Verdana"/>
              </a:defRPr>
            </a:lvl3pPr>
            <a:lvl4pPr marL="1371600" algn="l" rtl="0" fontAlgn="base">
              <a:spcBef>
                <a:spcPct val="0"/>
              </a:spcBef>
              <a:spcAft>
                <a:spcPct val="0"/>
              </a:spcAft>
              <a:defRPr sz="2400" kern="1200">
                <a:solidFill>
                  <a:srgbClr val="6E6E6E"/>
                </a:solidFill>
                <a:latin typeface="Verdana"/>
              </a:defRPr>
            </a:lvl4pPr>
            <a:lvl5pPr marL="1828800" algn="l" rtl="0" fontAlgn="base">
              <a:spcBef>
                <a:spcPct val="0"/>
              </a:spcBef>
              <a:spcAft>
                <a:spcPct val="0"/>
              </a:spcAft>
              <a:defRPr sz="2400" kern="1200">
                <a:solidFill>
                  <a:srgbClr val="6E6E6E"/>
                </a:solidFill>
                <a:latin typeface="Verdana"/>
              </a:defRPr>
            </a:lvl5pPr>
            <a:lvl6pPr marL="2286000" algn="l" defTabSz="914400" rtl="0" eaLnBrk="1" latinLnBrk="0" hangingPunct="1">
              <a:defRPr sz="2400" kern="1200">
                <a:solidFill>
                  <a:srgbClr val="6E6E6E"/>
                </a:solidFill>
                <a:latin typeface="Verdana"/>
              </a:defRPr>
            </a:lvl6pPr>
            <a:lvl7pPr marL="2743200" algn="l" defTabSz="914400" rtl="0" eaLnBrk="1" latinLnBrk="0" hangingPunct="1">
              <a:defRPr sz="2400" kern="1200">
                <a:solidFill>
                  <a:srgbClr val="6E6E6E"/>
                </a:solidFill>
                <a:latin typeface="Verdana"/>
              </a:defRPr>
            </a:lvl7pPr>
            <a:lvl8pPr marL="3200400" algn="l" defTabSz="914400" rtl="0" eaLnBrk="1" latinLnBrk="0" hangingPunct="1">
              <a:defRPr sz="2400" kern="1200">
                <a:solidFill>
                  <a:srgbClr val="6E6E6E"/>
                </a:solidFill>
                <a:latin typeface="Verdana"/>
              </a:defRPr>
            </a:lvl8pPr>
            <a:lvl9pPr marL="3657600" algn="l" defTabSz="914400" rtl="0" eaLnBrk="1" latinLnBrk="0" hangingPunct="1">
              <a:defRPr sz="2400" kern="1200">
                <a:solidFill>
                  <a:srgbClr val="6E6E6E"/>
                </a:solidFill>
                <a:latin typeface="Verdana"/>
              </a:defRPr>
            </a:lvl9pPr>
          </a:lstStyle>
          <a:p>
            <a:pPr algn="ctr"/>
            <a:endParaRPr lang="da-DK"/>
          </a:p>
        </xdr:txBody>
      </xdr:sp>
    </xdr:grpSp>
    <xdr:clientData/>
  </xdr:twoCellAnchor>
  <xdr:twoCellAnchor>
    <xdr:from>
      <xdr:col>10</xdr:col>
      <xdr:colOff>144780</xdr:colOff>
      <xdr:row>231</xdr:row>
      <xdr:rowOff>114300</xdr:rowOff>
    </xdr:from>
    <xdr:to>
      <xdr:col>13</xdr:col>
      <xdr:colOff>417835</xdr:colOff>
      <xdr:row>243</xdr:row>
      <xdr:rowOff>79980</xdr:rowOff>
    </xdr:to>
    <xdr:grpSp>
      <xdr:nvGrpSpPr>
        <xdr:cNvPr id="166" name="Gruppe 165">
          <a:extLst>
            <a:ext uri="{FF2B5EF4-FFF2-40B4-BE49-F238E27FC236}">
              <a16:creationId xmlns:a16="http://schemas.microsoft.com/office/drawing/2014/main" id="{5EFCEEEE-CB96-456A-80A2-65AE7A5A2261}"/>
            </a:ext>
          </a:extLst>
        </xdr:cNvPr>
        <xdr:cNvGrpSpPr/>
      </xdr:nvGrpSpPr>
      <xdr:grpSpPr>
        <a:xfrm>
          <a:off x="5935980" y="42878829"/>
          <a:ext cx="2199826" cy="2186365"/>
          <a:chOff x="6824404" y="908720"/>
          <a:chExt cx="2101855" cy="2160240"/>
        </a:xfrm>
      </xdr:grpSpPr>
      <xdr:pic>
        <xdr:nvPicPr>
          <xdr:cNvPr id="167" name="Picture 5" descr="E:\Macintosh HD\Users\Anders\Desktop\Screen Shot 2018-03-02 at 17.51.16.png">
            <a:extLst>
              <a:ext uri="{FF2B5EF4-FFF2-40B4-BE49-F238E27FC236}">
                <a16:creationId xmlns:a16="http://schemas.microsoft.com/office/drawing/2014/main" id="{3BB4D367-D065-4BF4-81F0-8942CD402A4D}"/>
              </a:ext>
            </a:extLst>
          </xdr:cNvPr>
          <xdr:cNvPicPr>
            <a:picLocks noChangeAspect="1" noChangeArrowheads="1"/>
          </xdr:cNvPicPr>
        </xdr:nvPicPr>
        <xdr:blipFill>
          <a:blip xmlns:r="http://schemas.openxmlformats.org/officeDocument/2006/relationships" r:embed="rId8" cstate="email">
            <a:extLst>
              <a:ext uri="{28A0092B-C50C-407E-A947-70E740481C1C}">
                <a14:useLocalDpi xmlns:a14="http://schemas.microsoft.com/office/drawing/2010/main" val="0"/>
              </a:ext>
            </a:extLst>
          </a:blip>
          <a:srcRect/>
          <a:stretch>
            <a:fillRect/>
          </a:stretch>
        </xdr:blipFill>
        <xdr:spPr bwMode="auto">
          <a:xfrm>
            <a:off x="6824404" y="908720"/>
            <a:ext cx="2101855" cy="2160240"/>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168" name="Straight Arrow Connector 12">
            <a:extLst>
              <a:ext uri="{FF2B5EF4-FFF2-40B4-BE49-F238E27FC236}">
                <a16:creationId xmlns:a16="http://schemas.microsoft.com/office/drawing/2014/main" id="{3EABB2C2-0C96-40F4-B915-E41FDF222BEF}"/>
              </a:ext>
            </a:extLst>
          </xdr:cNvPr>
          <xdr:cNvCxnSpPr/>
        </xdr:nvCxnSpPr>
        <xdr:spPr>
          <a:xfrm flipH="1">
            <a:off x="8551906" y="2400893"/>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7</xdr:col>
      <xdr:colOff>228600</xdr:colOff>
      <xdr:row>201</xdr:row>
      <xdr:rowOff>15240</xdr:rowOff>
    </xdr:from>
    <xdr:to>
      <xdr:col>11</xdr:col>
      <xdr:colOff>28575</xdr:colOff>
      <xdr:row>212</xdr:row>
      <xdr:rowOff>156210</xdr:rowOff>
    </xdr:to>
    <xdr:grpSp>
      <xdr:nvGrpSpPr>
        <xdr:cNvPr id="2" name="Gruppe 174">
          <a:extLst>
            <a:ext uri="{FF2B5EF4-FFF2-40B4-BE49-F238E27FC236}">
              <a16:creationId xmlns:a16="http://schemas.microsoft.com/office/drawing/2014/main" id="{ABF58407-D12A-4C70-9430-E04FE91F2D0D}"/>
            </a:ext>
          </a:extLst>
        </xdr:cNvPr>
        <xdr:cNvGrpSpPr/>
      </xdr:nvGrpSpPr>
      <xdr:grpSpPr>
        <a:xfrm>
          <a:off x="4093029" y="37222611"/>
          <a:ext cx="2369003" cy="2176599"/>
          <a:chOff x="5508104" y="1628801"/>
          <a:chExt cx="2238375" cy="2152650"/>
        </a:xfrm>
      </xdr:grpSpPr>
      <xdr:pic>
        <xdr:nvPicPr>
          <xdr:cNvPr id="10" name="Picture 2">
            <a:extLst>
              <a:ext uri="{FF2B5EF4-FFF2-40B4-BE49-F238E27FC236}">
                <a16:creationId xmlns:a16="http://schemas.microsoft.com/office/drawing/2014/main" id="{1D1AF7ED-DD05-4F0C-B123-B5628B52034C}"/>
              </a:ext>
            </a:extLst>
          </xdr:cNvPr>
          <xdr:cNvPicPr>
            <a:picLocks noChangeAspect="1" noChangeArrowheads="1"/>
          </xdr:cNvPicPr>
        </xdr:nvPicPr>
        <xdr:blipFill rotWithShape="1">
          <a:blip xmlns:r="http://schemas.openxmlformats.org/officeDocument/2006/relationships" r:embed="rId9" cstate="screen">
            <a:extLst>
              <a:ext uri="{28A0092B-C50C-407E-A947-70E740481C1C}">
                <a14:useLocalDpi xmlns:a14="http://schemas.microsoft.com/office/drawing/2010/main"/>
              </a:ext>
            </a:extLst>
          </a:blip>
          <a:srcRect b="16606"/>
          <a:stretch/>
        </xdr:blipFill>
        <xdr:spPr bwMode="auto">
          <a:xfrm>
            <a:off x="5508104" y="1628801"/>
            <a:ext cx="2238375" cy="21526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sp macro="" textlink="">
        <xdr:nvSpPr>
          <xdr:cNvPr id="16" name="Rectangle 5">
            <a:extLst>
              <a:ext uri="{FF2B5EF4-FFF2-40B4-BE49-F238E27FC236}">
                <a16:creationId xmlns:a16="http://schemas.microsoft.com/office/drawing/2014/main" id="{01C135CB-713B-4AED-AC48-25ED28E99676}"/>
              </a:ext>
            </a:extLst>
          </xdr:cNvPr>
          <xdr:cNvSpPr/>
        </xdr:nvSpPr>
        <xdr:spPr>
          <a:xfrm>
            <a:off x="6400800" y="2361605"/>
            <a:ext cx="628650" cy="402580"/>
          </a:xfrm>
          <a:prstGeom prst="rect">
            <a:avLst/>
          </a:prstGeom>
          <a:noFill/>
          <a:ln w="25400" cap="flat" cmpd="sng" algn="ctr">
            <a:solidFill>
              <a:srgbClr val="FF0000"/>
            </a:solidFill>
            <a:prstDash val="solid"/>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rgbClr val="FFFFFF"/>
                </a:solidFill>
                <a:latin typeface="Verdana"/>
              </a:defRPr>
            </a:lvl1pPr>
            <a:lvl2pPr marL="457200" algn="l" rtl="0" fontAlgn="base">
              <a:spcBef>
                <a:spcPct val="0"/>
              </a:spcBef>
              <a:spcAft>
                <a:spcPct val="0"/>
              </a:spcAft>
              <a:defRPr sz="2400" kern="1200">
                <a:solidFill>
                  <a:srgbClr val="FFFFFF"/>
                </a:solidFill>
                <a:latin typeface="Verdana"/>
              </a:defRPr>
            </a:lvl2pPr>
            <a:lvl3pPr marL="914400" algn="l" rtl="0" fontAlgn="base">
              <a:spcBef>
                <a:spcPct val="0"/>
              </a:spcBef>
              <a:spcAft>
                <a:spcPct val="0"/>
              </a:spcAft>
              <a:defRPr sz="2400" kern="1200">
                <a:solidFill>
                  <a:srgbClr val="FFFFFF"/>
                </a:solidFill>
                <a:latin typeface="Verdana"/>
              </a:defRPr>
            </a:lvl3pPr>
            <a:lvl4pPr marL="1371600" algn="l" rtl="0" fontAlgn="base">
              <a:spcBef>
                <a:spcPct val="0"/>
              </a:spcBef>
              <a:spcAft>
                <a:spcPct val="0"/>
              </a:spcAft>
              <a:defRPr sz="2400" kern="1200">
                <a:solidFill>
                  <a:srgbClr val="FFFFFF"/>
                </a:solidFill>
                <a:latin typeface="Verdana"/>
              </a:defRPr>
            </a:lvl4pPr>
            <a:lvl5pPr marL="1828800" algn="l" rtl="0" fontAlgn="base">
              <a:spcBef>
                <a:spcPct val="0"/>
              </a:spcBef>
              <a:spcAft>
                <a:spcPct val="0"/>
              </a:spcAft>
              <a:defRPr sz="2400" kern="1200">
                <a:solidFill>
                  <a:srgbClr val="FFFFFF"/>
                </a:solidFill>
                <a:latin typeface="Verdana"/>
              </a:defRPr>
            </a:lvl5pPr>
            <a:lvl6pPr marL="2286000" algn="l" defTabSz="914400" rtl="0" eaLnBrk="1" latinLnBrk="0" hangingPunct="1">
              <a:defRPr sz="2400" kern="1200">
                <a:solidFill>
                  <a:srgbClr val="FFFFFF"/>
                </a:solidFill>
                <a:latin typeface="Verdana"/>
              </a:defRPr>
            </a:lvl6pPr>
            <a:lvl7pPr marL="2743200" algn="l" defTabSz="914400" rtl="0" eaLnBrk="1" latinLnBrk="0" hangingPunct="1">
              <a:defRPr sz="2400" kern="1200">
                <a:solidFill>
                  <a:srgbClr val="FFFFFF"/>
                </a:solidFill>
                <a:latin typeface="Verdana"/>
              </a:defRPr>
            </a:lvl7pPr>
            <a:lvl8pPr marL="3200400" algn="l" defTabSz="914400" rtl="0" eaLnBrk="1" latinLnBrk="0" hangingPunct="1">
              <a:defRPr sz="2400" kern="1200">
                <a:solidFill>
                  <a:srgbClr val="FFFFFF"/>
                </a:solidFill>
                <a:latin typeface="Verdana"/>
              </a:defRPr>
            </a:lvl8pPr>
            <a:lvl9pPr marL="3657600" algn="l" defTabSz="914400" rtl="0" eaLnBrk="1" latinLnBrk="0" hangingPunct="1">
              <a:defRPr sz="2400" kern="1200">
                <a:solidFill>
                  <a:srgbClr val="FFFFFF"/>
                </a:solidFill>
                <a:latin typeface="Verdana"/>
              </a:defRPr>
            </a:lvl9pPr>
          </a:lstStyle>
          <a:p>
            <a:pPr algn="ctr"/>
            <a:endParaRPr lang="da-DK"/>
          </a:p>
        </xdr:txBody>
      </xdr:sp>
      <xdr:sp macro="" textlink="">
        <xdr:nvSpPr>
          <xdr:cNvPr id="34" name="Rectangle 9">
            <a:extLst>
              <a:ext uri="{FF2B5EF4-FFF2-40B4-BE49-F238E27FC236}">
                <a16:creationId xmlns:a16="http://schemas.microsoft.com/office/drawing/2014/main" id="{1F95A23B-05CF-4267-A127-AB142C9EFDE4}"/>
              </a:ext>
            </a:extLst>
          </xdr:cNvPr>
          <xdr:cNvSpPr/>
        </xdr:nvSpPr>
        <xdr:spPr>
          <a:xfrm>
            <a:off x="7029449" y="2780705"/>
            <a:ext cx="632991" cy="402580"/>
          </a:xfrm>
          <a:prstGeom prst="rect">
            <a:avLst/>
          </a:prstGeom>
          <a:noFill/>
          <a:ln w="25400" cap="flat" cmpd="sng" algn="ctr">
            <a:solidFill>
              <a:srgbClr val="FF0000"/>
            </a:solidFill>
            <a:prstDash val="solid"/>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rgbClr val="FFFFFF"/>
                </a:solidFill>
                <a:latin typeface="Verdana"/>
              </a:defRPr>
            </a:lvl1pPr>
            <a:lvl2pPr marL="457200" algn="l" rtl="0" fontAlgn="base">
              <a:spcBef>
                <a:spcPct val="0"/>
              </a:spcBef>
              <a:spcAft>
                <a:spcPct val="0"/>
              </a:spcAft>
              <a:defRPr sz="2400" kern="1200">
                <a:solidFill>
                  <a:srgbClr val="FFFFFF"/>
                </a:solidFill>
                <a:latin typeface="Verdana"/>
              </a:defRPr>
            </a:lvl2pPr>
            <a:lvl3pPr marL="914400" algn="l" rtl="0" fontAlgn="base">
              <a:spcBef>
                <a:spcPct val="0"/>
              </a:spcBef>
              <a:spcAft>
                <a:spcPct val="0"/>
              </a:spcAft>
              <a:defRPr sz="2400" kern="1200">
                <a:solidFill>
                  <a:srgbClr val="FFFFFF"/>
                </a:solidFill>
                <a:latin typeface="Verdana"/>
              </a:defRPr>
            </a:lvl3pPr>
            <a:lvl4pPr marL="1371600" algn="l" rtl="0" fontAlgn="base">
              <a:spcBef>
                <a:spcPct val="0"/>
              </a:spcBef>
              <a:spcAft>
                <a:spcPct val="0"/>
              </a:spcAft>
              <a:defRPr sz="2400" kern="1200">
                <a:solidFill>
                  <a:srgbClr val="FFFFFF"/>
                </a:solidFill>
                <a:latin typeface="Verdana"/>
              </a:defRPr>
            </a:lvl4pPr>
            <a:lvl5pPr marL="1828800" algn="l" rtl="0" fontAlgn="base">
              <a:spcBef>
                <a:spcPct val="0"/>
              </a:spcBef>
              <a:spcAft>
                <a:spcPct val="0"/>
              </a:spcAft>
              <a:defRPr sz="2400" kern="1200">
                <a:solidFill>
                  <a:srgbClr val="FFFFFF"/>
                </a:solidFill>
                <a:latin typeface="Verdana"/>
              </a:defRPr>
            </a:lvl5pPr>
            <a:lvl6pPr marL="2286000" algn="l" defTabSz="914400" rtl="0" eaLnBrk="1" latinLnBrk="0" hangingPunct="1">
              <a:defRPr sz="2400" kern="1200">
                <a:solidFill>
                  <a:srgbClr val="FFFFFF"/>
                </a:solidFill>
                <a:latin typeface="Verdana"/>
              </a:defRPr>
            </a:lvl6pPr>
            <a:lvl7pPr marL="2743200" algn="l" defTabSz="914400" rtl="0" eaLnBrk="1" latinLnBrk="0" hangingPunct="1">
              <a:defRPr sz="2400" kern="1200">
                <a:solidFill>
                  <a:srgbClr val="FFFFFF"/>
                </a:solidFill>
                <a:latin typeface="Verdana"/>
              </a:defRPr>
            </a:lvl7pPr>
            <a:lvl8pPr marL="3200400" algn="l" defTabSz="914400" rtl="0" eaLnBrk="1" latinLnBrk="0" hangingPunct="1">
              <a:defRPr sz="2400" kern="1200">
                <a:solidFill>
                  <a:srgbClr val="FFFFFF"/>
                </a:solidFill>
                <a:latin typeface="Verdana"/>
              </a:defRPr>
            </a:lvl8pPr>
            <a:lvl9pPr marL="3657600" algn="l" defTabSz="914400" rtl="0" eaLnBrk="1" latinLnBrk="0" hangingPunct="1">
              <a:defRPr sz="2400" kern="1200">
                <a:solidFill>
                  <a:srgbClr val="FFFFFF"/>
                </a:solidFill>
                <a:latin typeface="Verdana"/>
              </a:defRPr>
            </a:lvl9pPr>
          </a:lstStyle>
          <a:p>
            <a:pPr algn="ctr"/>
            <a:endParaRPr lang="da-DK"/>
          </a:p>
        </xdr:txBody>
      </xdr:sp>
    </xdr:grpSp>
    <xdr:clientData/>
  </xdr:twoCellAnchor>
  <xdr:twoCellAnchor editAs="oneCell">
    <xdr:from>
      <xdr:col>2</xdr:col>
      <xdr:colOff>327660</xdr:colOff>
      <xdr:row>201</xdr:row>
      <xdr:rowOff>114300</xdr:rowOff>
    </xdr:from>
    <xdr:to>
      <xdr:col>6</xdr:col>
      <xdr:colOff>3811</xdr:colOff>
      <xdr:row>213</xdr:row>
      <xdr:rowOff>95250</xdr:rowOff>
    </xdr:to>
    <xdr:pic>
      <xdr:nvPicPr>
        <xdr:cNvPr id="179" name="Picture 3">
          <a:extLst>
            <a:ext uri="{FF2B5EF4-FFF2-40B4-BE49-F238E27FC236}">
              <a16:creationId xmlns:a16="http://schemas.microsoft.com/office/drawing/2014/main" id="{F5000E61-65C4-4B9F-90D9-D8FD1BBC1A1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a:ext>
          </a:extLst>
        </a:blip>
        <a:srcRect/>
        <a:stretch>
          <a:fillRect/>
        </a:stretch>
      </xdr:blipFill>
      <xdr:spPr bwMode="auto">
        <a:xfrm>
          <a:off x="3474720" y="36888420"/>
          <a:ext cx="2238375" cy="21526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2</xdr:col>
      <xdr:colOff>221381</xdr:colOff>
      <xdr:row>180</xdr:row>
      <xdr:rowOff>22860</xdr:rowOff>
    </xdr:from>
    <xdr:to>
      <xdr:col>7</xdr:col>
      <xdr:colOff>73298</xdr:colOff>
      <xdr:row>195</xdr:row>
      <xdr:rowOff>174318</xdr:rowOff>
    </xdr:to>
    <xdr:grpSp>
      <xdr:nvGrpSpPr>
        <xdr:cNvPr id="157" name="Gruppe 156">
          <a:extLst>
            <a:ext uri="{FF2B5EF4-FFF2-40B4-BE49-F238E27FC236}">
              <a16:creationId xmlns:a16="http://schemas.microsoft.com/office/drawing/2014/main" id="{2A9E8446-B259-43B5-BFDB-6B248140E2BC}"/>
            </a:ext>
          </a:extLst>
        </xdr:cNvPr>
        <xdr:cNvGrpSpPr/>
      </xdr:nvGrpSpPr>
      <xdr:grpSpPr>
        <a:xfrm>
          <a:off x="874524" y="33344031"/>
          <a:ext cx="3063203" cy="2927316"/>
          <a:chOff x="5704222" y="3645024"/>
          <a:chExt cx="2894658" cy="2894658"/>
        </a:xfrm>
      </xdr:grpSpPr>
      <xdr:pic>
        <xdr:nvPicPr>
          <xdr:cNvPr id="158" name="Picture 2" descr="E:\Macintosh HD\Users\Anders\Desktop\Screen Shot 2018-03-04 at 14.48.38.png">
            <a:extLst>
              <a:ext uri="{FF2B5EF4-FFF2-40B4-BE49-F238E27FC236}">
                <a16:creationId xmlns:a16="http://schemas.microsoft.com/office/drawing/2014/main" id="{7AE30C71-5B41-4582-B941-DE07D58E8A7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704222" y="3645024"/>
            <a:ext cx="2894658" cy="2894658"/>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159" name="Straight Arrow Connector 16">
            <a:extLst>
              <a:ext uri="{FF2B5EF4-FFF2-40B4-BE49-F238E27FC236}">
                <a16:creationId xmlns:a16="http://schemas.microsoft.com/office/drawing/2014/main" id="{9CA890D0-E9A5-4BB5-A08F-A64855F6B0AA}"/>
              </a:ext>
            </a:extLst>
          </xdr:cNvPr>
          <xdr:cNvCxnSpPr/>
        </xdr:nvCxnSpPr>
        <xdr:spPr>
          <a:xfrm flipH="1">
            <a:off x="6643538" y="4394708"/>
            <a:ext cx="216024" cy="144016"/>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0</xdr:colOff>
      <xdr:row>166</xdr:row>
      <xdr:rowOff>114300</xdr:rowOff>
    </xdr:from>
    <xdr:to>
      <xdr:col>7</xdr:col>
      <xdr:colOff>280059</xdr:colOff>
      <xdr:row>178</xdr:row>
      <xdr:rowOff>56795</xdr:rowOff>
    </xdr:to>
    <xdr:pic>
      <xdr:nvPicPr>
        <xdr:cNvPr id="130" name="Picture 4" descr="E:\Macintosh HD\Users\Anders\Desktop\Screen Shot 2018-03-04 at 13.34.05.png">
          <a:extLst>
            <a:ext uri="{FF2B5EF4-FFF2-40B4-BE49-F238E27FC236}">
              <a16:creationId xmlns:a16="http://schemas.microsoft.com/office/drawing/2014/main" id="{B4F1998A-04E0-4775-B684-A138786E0D38}"/>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3147060" y="30487620"/>
          <a:ext cx="3328059" cy="2137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195385</xdr:colOff>
      <xdr:row>188</xdr:row>
      <xdr:rowOff>172101</xdr:rowOff>
    </xdr:from>
    <xdr:to>
      <xdr:col>6</xdr:col>
      <xdr:colOff>411801</xdr:colOff>
      <xdr:row>189</xdr:row>
      <xdr:rowOff>133237</xdr:rowOff>
    </xdr:to>
    <xdr:cxnSp macro="">
      <xdr:nvCxnSpPr>
        <xdr:cNvPr id="133" name="Straight Arrow Connector 11">
          <a:extLst>
            <a:ext uri="{FF2B5EF4-FFF2-40B4-BE49-F238E27FC236}">
              <a16:creationId xmlns:a16="http://schemas.microsoft.com/office/drawing/2014/main" id="{5A73179F-BABD-41AE-8548-024AC56AA934}"/>
            </a:ext>
          </a:extLst>
        </xdr:cNvPr>
        <xdr:cNvCxnSpPr/>
      </xdr:nvCxnSpPr>
      <xdr:spPr>
        <a:xfrm flipH="1">
          <a:off x="5780845" y="34568781"/>
          <a:ext cx="216416" cy="144016"/>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184268</xdr:colOff>
      <xdr:row>169</xdr:row>
      <xdr:rowOff>151812</xdr:rowOff>
    </xdr:from>
    <xdr:to>
      <xdr:col>7</xdr:col>
      <xdr:colOff>388947</xdr:colOff>
      <xdr:row>170</xdr:row>
      <xdr:rowOff>112522</xdr:rowOff>
    </xdr:to>
    <xdr:cxnSp macro="">
      <xdr:nvCxnSpPr>
        <xdr:cNvPr id="131" name="Straight Arrow Connector 10">
          <a:extLst>
            <a:ext uri="{FF2B5EF4-FFF2-40B4-BE49-F238E27FC236}">
              <a16:creationId xmlns:a16="http://schemas.microsoft.com/office/drawing/2014/main" id="{D0547CC1-B977-4369-851B-C5A003AD4C2C}"/>
            </a:ext>
          </a:extLst>
        </xdr:cNvPr>
        <xdr:cNvCxnSpPr/>
      </xdr:nvCxnSpPr>
      <xdr:spPr>
        <a:xfrm flipH="1">
          <a:off x="6379328" y="31073772"/>
          <a:ext cx="204679" cy="143590"/>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1362</xdr:colOff>
      <xdr:row>247</xdr:row>
      <xdr:rowOff>5783</xdr:rowOff>
    </xdr:from>
    <xdr:to>
      <xdr:col>6</xdr:col>
      <xdr:colOff>486224</xdr:colOff>
      <xdr:row>265</xdr:row>
      <xdr:rowOff>170327</xdr:rowOff>
    </xdr:to>
    <xdr:pic>
      <xdr:nvPicPr>
        <xdr:cNvPr id="59" name="Picture 4">
          <a:extLst>
            <a:ext uri="{FF2B5EF4-FFF2-40B4-BE49-F238E27FC236}">
              <a16:creationId xmlns:a16="http://schemas.microsoft.com/office/drawing/2014/main" id="{76BCE604-6D54-4674-A10E-0CB02ADE1CF1}"/>
            </a:ext>
          </a:extLst>
        </xdr:cNvPr>
        <xdr:cNvPicPr>
          <a:picLocks noChangeAspect="1" noChangeArrowheads="1"/>
        </xdr:cNvPicPr>
      </xdr:nvPicPr>
      <xdr:blipFill>
        <a:blip xmlns:r="http://schemas.openxmlformats.org/officeDocument/2006/relationships" r:embed="rId12" cstate="email">
          <a:extLst>
            <a:ext uri="{28A0092B-C50C-407E-A947-70E740481C1C}">
              <a14:useLocalDpi xmlns:a14="http://schemas.microsoft.com/office/drawing/2010/main" val="0"/>
            </a:ext>
          </a:extLst>
        </a:blip>
        <a:srcRect/>
        <a:stretch>
          <a:fillRect/>
        </a:stretch>
      </xdr:blipFill>
      <xdr:spPr bwMode="auto">
        <a:xfrm>
          <a:off x="3758022" y="42997823"/>
          <a:ext cx="2313661" cy="345638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3</xdr:col>
      <xdr:colOff>83820</xdr:colOff>
      <xdr:row>231</xdr:row>
      <xdr:rowOff>114300</xdr:rowOff>
    </xdr:from>
    <xdr:to>
      <xdr:col>8</xdr:col>
      <xdr:colOff>363879</xdr:colOff>
      <xdr:row>243</xdr:row>
      <xdr:rowOff>56795</xdr:rowOff>
    </xdr:to>
    <xdr:grpSp>
      <xdr:nvGrpSpPr>
        <xdr:cNvPr id="11" name="Gruppe 10">
          <a:extLst>
            <a:ext uri="{FF2B5EF4-FFF2-40B4-BE49-F238E27FC236}">
              <a16:creationId xmlns:a16="http://schemas.microsoft.com/office/drawing/2014/main" id="{2D0B0FCC-0A5F-4CD9-B355-0C5DECE92814}"/>
            </a:ext>
          </a:extLst>
        </xdr:cNvPr>
        <xdr:cNvGrpSpPr/>
      </xdr:nvGrpSpPr>
      <xdr:grpSpPr>
        <a:xfrm>
          <a:off x="1379220" y="42878829"/>
          <a:ext cx="3491345" cy="2163180"/>
          <a:chOff x="6111240" y="40264080"/>
          <a:chExt cx="3328059" cy="2137055"/>
        </a:xfrm>
      </xdr:grpSpPr>
      <xdr:pic>
        <xdr:nvPicPr>
          <xdr:cNvPr id="61" name="Picture 4" descr="E:\Macintosh HD\Users\Anders\Desktop\Screen Shot 2018-03-04 at 13.34.05.png">
            <a:extLst>
              <a:ext uri="{FF2B5EF4-FFF2-40B4-BE49-F238E27FC236}">
                <a16:creationId xmlns:a16="http://schemas.microsoft.com/office/drawing/2014/main" id="{C8EA0CB7-1CA1-47D7-AD82-2B74135DB964}"/>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6111240" y="40264080"/>
            <a:ext cx="3328059" cy="2137055"/>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63" name="Straight Arrow Connector 10">
            <a:extLst>
              <a:ext uri="{FF2B5EF4-FFF2-40B4-BE49-F238E27FC236}">
                <a16:creationId xmlns:a16="http://schemas.microsoft.com/office/drawing/2014/main" id="{580B7450-5B84-4B8E-AEFD-34B2BE4BA11E}"/>
              </a:ext>
            </a:extLst>
          </xdr:cNvPr>
          <xdr:cNvCxnSpPr/>
        </xdr:nvCxnSpPr>
        <xdr:spPr>
          <a:xfrm flipH="1">
            <a:off x="9227820" y="41239440"/>
            <a:ext cx="204679" cy="143590"/>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2</xdr:col>
      <xdr:colOff>114300</xdr:colOff>
      <xdr:row>214</xdr:row>
      <xdr:rowOff>167640</xdr:rowOff>
    </xdr:from>
    <xdr:to>
      <xdr:col>14</xdr:col>
      <xdr:colOff>66711</xdr:colOff>
      <xdr:row>223</xdr:row>
      <xdr:rowOff>80704</xdr:rowOff>
    </xdr:to>
    <xdr:pic>
      <xdr:nvPicPr>
        <xdr:cNvPr id="66" name="Picture 2">
          <a:extLst>
            <a:ext uri="{FF2B5EF4-FFF2-40B4-BE49-F238E27FC236}">
              <a16:creationId xmlns:a16="http://schemas.microsoft.com/office/drawing/2014/main" id="{1E8746AD-6F8D-4F89-85DA-0CEC44A8F0FD}"/>
            </a:ext>
          </a:extLst>
        </xdr:cNvPr>
        <xdr:cNvPicPr>
          <a:picLocks noChangeAspect="1" noChangeArrowheads="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b="58703"/>
        <a:stretch/>
      </xdr:blipFill>
      <xdr:spPr bwMode="auto">
        <a:xfrm>
          <a:off x="3261360" y="39319200"/>
          <a:ext cx="7267611" cy="153993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drawings/drawing7.xml><?xml version="1.0" encoding="utf-8"?>
<xdr:wsDr xmlns:xdr="http://schemas.openxmlformats.org/drawingml/2006/spreadsheetDrawing" xmlns:a="http://schemas.openxmlformats.org/drawingml/2006/main">
  <xdr:oneCellAnchor>
    <xdr:from>
      <xdr:col>3</xdr:col>
      <xdr:colOff>83820</xdr:colOff>
      <xdr:row>3</xdr:row>
      <xdr:rowOff>129540</xdr:rowOff>
    </xdr:from>
    <xdr:ext cx="763862" cy="353751"/>
    <mc:AlternateContent xmlns:mc="http://schemas.openxmlformats.org/markup-compatibility/2006" xmlns:a14="http://schemas.microsoft.com/office/drawing/2010/main">
      <mc:Choice Requires="a14">
        <xdr:sp macro="" textlink="">
          <xdr:nvSpPr>
            <xdr:cNvPr id="5" name="Tekstfelt 1">
              <a:extLst>
                <a:ext uri="{FF2B5EF4-FFF2-40B4-BE49-F238E27FC236}">
                  <a16:creationId xmlns:a16="http://schemas.microsoft.com/office/drawing/2014/main" id="{0F2DAFF5-E212-483A-A427-BC183E315759}"/>
                </a:ext>
              </a:extLst>
            </xdr:cNvPr>
            <xdr:cNvSpPr txBox="1"/>
          </xdr:nvSpPr>
          <xdr:spPr>
            <a:xfrm>
              <a:off x="4114800" y="67818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𝐹</m:t>
                    </m:r>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error</m:t>
                            </m:r>
                          </m:sub>
                        </m:sSub>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0F2DAFF5-E212-483A-A427-BC183E315759}"/>
                </a:ext>
              </a:extLst>
            </xdr:cNvPr>
            <xdr:cNvSpPr txBox="1"/>
          </xdr:nvSpPr>
          <xdr:spPr>
            <a:xfrm>
              <a:off x="4114800" y="67818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a:t>
              </a:r>
              <a:r>
                <a:rPr lang="da-DK" sz="1100" i="0">
                  <a:solidFill>
                    <a:schemeClr val="tx1"/>
                  </a:solidFill>
                  <a:effectLst/>
                  <a:latin typeface="+mn-lt"/>
                  <a:ea typeface="+mn-ea"/>
                  <a:cs typeface="+mn-cs"/>
                </a:rPr>
                <a:t>〖𝑀𝑆〗_group/〖𝑀𝑆〗_</a:t>
              </a:r>
              <a:r>
                <a:rPr lang="da-DK" sz="1100" b="0" i="0">
                  <a:solidFill>
                    <a:schemeClr val="tx1"/>
                  </a:solidFill>
                  <a:effectLst/>
                  <a:latin typeface="+mn-lt"/>
                  <a:ea typeface="+mn-ea"/>
                  <a:cs typeface="+mn-cs"/>
                </a:rPr>
                <a:t>error </a:t>
              </a:r>
              <a:endParaRPr lang="da-DK" sz="1100"/>
            </a:p>
          </xdr:txBody>
        </xdr:sp>
      </mc:Fallback>
    </mc:AlternateContent>
    <xdr:clientData/>
  </xdr:oneCellAnchor>
  <xdr:oneCellAnchor>
    <xdr:from>
      <xdr:col>12</xdr:col>
      <xdr:colOff>60960</xdr:colOff>
      <xdr:row>30</xdr:row>
      <xdr:rowOff>15240</xdr:rowOff>
    </xdr:from>
    <xdr:ext cx="1027011" cy="172227"/>
    <mc:AlternateContent xmlns:mc="http://schemas.openxmlformats.org/markup-compatibility/2006" xmlns:a14="http://schemas.microsoft.com/office/drawing/2010/main">
      <mc:Choice Requires="a14">
        <xdr:sp macro="" textlink="">
          <xdr:nvSpPr>
            <xdr:cNvPr id="288" name="Tekstfelt 2">
              <a:extLst>
                <a:ext uri="{FF2B5EF4-FFF2-40B4-BE49-F238E27FC236}">
                  <a16:creationId xmlns:a16="http://schemas.microsoft.com/office/drawing/2014/main" id="{3D343E5C-619A-4EFB-A3DA-666FF67DF273}"/>
                </a:ext>
              </a:extLst>
            </xdr:cNvPr>
            <xdr:cNvSpPr txBox="1"/>
          </xdr:nvSpPr>
          <xdr:spPr>
            <a:xfrm>
              <a:off x="9791700" y="5699760"/>
              <a:ext cx="10270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r>
                      <m:rPr>
                        <m:nor/>
                      </m:rPr>
                      <a:rPr lang="en-US" sz="1100" i="1">
                        <a:solidFill>
                          <a:schemeClr val="tx1"/>
                        </a:solidFill>
                        <a:effectLst/>
                        <a:latin typeface="+mn-lt"/>
                        <a:ea typeface="+mn-ea"/>
                        <a:cs typeface="+mn-cs"/>
                      </a:rPr>
                      <m:t>µ</m:t>
                    </m:r>
                    <m:r>
                      <m:rPr>
                        <m:nor/>
                      </m:rPr>
                      <a:rPr lang="en-US" sz="1100" baseline="-25000">
                        <a:solidFill>
                          <a:schemeClr val="tx1"/>
                        </a:solidFill>
                        <a:effectLst/>
                        <a:latin typeface="+mn-lt"/>
                        <a:ea typeface="+mn-ea"/>
                        <a:cs typeface="+mn-cs"/>
                      </a:rPr>
                      <m:t>A</m:t>
                    </m:r>
                    <m:r>
                      <m:rPr>
                        <m:nor/>
                      </m:rPr>
                      <a:rPr lang="en-US" sz="1100">
                        <a:solidFill>
                          <a:schemeClr val="tx1"/>
                        </a:solidFill>
                        <a:effectLst/>
                        <a:latin typeface="+mn-lt"/>
                        <a:ea typeface="+mn-ea"/>
                        <a:cs typeface="+mn-cs"/>
                      </a:rPr>
                      <m:t> = </m:t>
                    </m:r>
                    <m:r>
                      <m:rPr>
                        <m:nor/>
                      </m:rPr>
                      <a:rPr lang="en-US" sz="1100" i="1">
                        <a:solidFill>
                          <a:schemeClr val="tx1"/>
                        </a:solidFill>
                        <a:effectLst/>
                        <a:latin typeface="+mn-lt"/>
                        <a:ea typeface="+mn-ea"/>
                        <a:cs typeface="+mn-cs"/>
                      </a:rPr>
                      <m:t>µ</m:t>
                    </m:r>
                    <m:r>
                      <m:rPr>
                        <m:nor/>
                      </m:rPr>
                      <a:rPr lang="en-US" sz="1100" baseline="-25000">
                        <a:solidFill>
                          <a:schemeClr val="tx1"/>
                        </a:solidFill>
                        <a:effectLst/>
                        <a:latin typeface="+mn-lt"/>
                        <a:ea typeface="+mn-ea"/>
                        <a:cs typeface="+mn-cs"/>
                      </a:rPr>
                      <m:t>B</m:t>
                    </m:r>
                    <m:r>
                      <m:rPr>
                        <m:nor/>
                      </m:rPr>
                      <a:rPr lang="en-US" sz="1100">
                        <a:solidFill>
                          <a:schemeClr val="tx1"/>
                        </a:solidFill>
                        <a:effectLst/>
                        <a:latin typeface="+mn-lt"/>
                        <a:ea typeface="+mn-ea"/>
                        <a:cs typeface="+mn-cs"/>
                      </a:rPr>
                      <m:t> = </m:t>
                    </m:r>
                    <m:r>
                      <m:rPr>
                        <m:nor/>
                      </m:rPr>
                      <a:rPr lang="en-US" sz="1100" i="1">
                        <a:solidFill>
                          <a:schemeClr val="tx1"/>
                        </a:solidFill>
                        <a:effectLst/>
                        <a:latin typeface="+mn-lt"/>
                        <a:ea typeface="+mn-ea"/>
                        <a:cs typeface="+mn-cs"/>
                      </a:rPr>
                      <m:t>µ</m:t>
                    </m:r>
                    <m:r>
                      <m:rPr>
                        <m:nor/>
                      </m:rPr>
                      <a:rPr lang="en-US" sz="1100" baseline="-25000">
                        <a:solidFill>
                          <a:schemeClr val="tx1"/>
                        </a:solidFill>
                        <a:effectLst/>
                        <a:latin typeface="+mn-lt"/>
                        <a:ea typeface="+mn-ea"/>
                        <a:cs typeface="+mn-cs"/>
                      </a:rPr>
                      <m:t>C</m:t>
                    </m:r>
                  </m:oMath>
                </m:oMathPara>
              </a14:m>
              <a:endParaRPr lang="da-DK" sz="1100"/>
            </a:p>
          </xdr:txBody>
        </xdr:sp>
      </mc:Choice>
      <mc:Fallback xmlns="">
        <xdr:sp macro="" textlink="">
          <xdr:nvSpPr>
            <xdr:cNvPr id="38" name="Tekstfelt 2">
              <a:extLst>
                <a:ext uri="{FF2B5EF4-FFF2-40B4-BE49-F238E27FC236}">
                  <a16:creationId xmlns:a16="http://schemas.microsoft.com/office/drawing/2014/main" id="{3D343E5C-619A-4EFB-A3DA-666FF67DF273}"/>
                </a:ext>
              </a:extLst>
            </xdr:cNvPr>
            <xdr:cNvSpPr txBox="1"/>
          </xdr:nvSpPr>
          <xdr:spPr>
            <a:xfrm>
              <a:off x="9791700" y="5699760"/>
              <a:ext cx="10270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𝐻_0=</a:t>
              </a:r>
              <a:r>
                <a:rPr lang="en-US" sz="1100" b="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µ</a:t>
              </a:r>
              <a:r>
                <a:rPr lang="en-US" sz="1100" i="0" baseline="-25000">
                  <a:solidFill>
                    <a:schemeClr val="tx1"/>
                  </a:solidFill>
                  <a:effectLst/>
                  <a:latin typeface="Cambria Math" panose="02040503050406030204" pitchFamily="18" charset="0"/>
                  <a:ea typeface="+mn-ea"/>
                  <a:cs typeface="+mn-cs"/>
                </a:rPr>
                <a:t>A</a:t>
              </a:r>
              <a:r>
                <a:rPr lang="en-US" sz="1100" i="0">
                  <a:solidFill>
                    <a:schemeClr val="tx1"/>
                  </a:solidFill>
                  <a:effectLst/>
                  <a:latin typeface="Cambria Math" panose="02040503050406030204" pitchFamily="18" charset="0"/>
                  <a:ea typeface="+mn-ea"/>
                  <a:cs typeface="+mn-cs"/>
                </a:rPr>
                <a:t> = µ</a:t>
              </a:r>
              <a:r>
                <a:rPr lang="en-US" sz="1100" i="0" baseline="-25000">
                  <a:solidFill>
                    <a:schemeClr val="tx1"/>
                  </a:solidFill>
                  <a:effectLst/>
                  <a:latin typeface="Cambria Math" panose="02040503050406030204" pitchFamily="18" charset="0"/>
                  <a:ea typeface="+mn-ea"/>
                  <a:cs typeface="+mn-cs"/>
                </a:rPr>
                <a:t>B</a:t>
              </a:r>
              <a:r>
                <a:rPr lang="en-US" sz="1100" i="0">
                  <a:solidFill>
                    <a:schemeClr val="tx1"/>
                  </a:solidFill>
                  <a:effectLst/>
                  <a:latin typeface="Cambria Math" panose="02040503050406030204" pitchFamily="18" charset="0"/>
                  <a:ea typeface="+mn-ea"/>
                  <a:cs typeface="+mn-cs"/>
                </a:rPr>
                <a:t> = µ</a:t>
              </a:r>
              <a:r>
                <a:rPr lang="en-US" sz="1100" i="0" baseline="-25000">
                  <a:solidFill>
                    <a:schemeClr val="tx1"/>
                  </a:solidFill>
                  <a:effectLst/>
                  <a:latin typeface="Cambria Math" panose="02040503050406030204" pitchFamily="18" charset="0"/>
                  <a:ea typeface="+mn-ea"/>
                  <a:cs typeface="+mn-cs"/>
                </a:rPr>
                <a:t>C</a:t>
              </a:r>
              <a:r>
                <a:rPr lang="da-DK" sz="1100" i="0" baseline="-25000">
                  <a:solidFill>
                    <a:schemeClr val="tx1"/>
                  </a:solidFill>
                  <a:effectLst/>
                  <a:latin typeface="+mn-lt"/>
                  <a:ea typeface="+mn-ea"/>
                  <a:cs typeface="+mn-cs"/>
                </a:rPr>
                <a:t>"</a:t>
              </a:r>
              <a:endParaRPr lang="da-DK" sz="1100"/>
            </a:p>
          </xdr:txBody>
        </xdr:sp>
      </mc:Fallback>
    </mc:AlternateContent>
    <xdr:clientData/>
  </xdr:oneCellAnchor>
  <xdr:oneCellAnchor>
    <xdr:from>
      <xdr:col>12</xdr:col>
      <xdr:colOff>45720</xdr:colOff>
      <xdr:row>32</xdr:row>
      <xdr:rowOff>38100</xdr:rowOff>
    </xdr:from>
    <xdr:ext cx="813813" cy="183192"/>
    <mc:AlternateContent xmlns:mc="http://schemas.openxmlformats.org/markup-compatibility/2006" xmlns:a14="http://schemas.microsoft.com/office/drawing/2010/main">
      <mc:Choice Requires="a14">
        <xdr:sp macro="" textlink="">
          <xdr:nvSpPr>
            <xdr:cNvPr id="289" name="Tekstfelt 3">
              <a:extLst>
                <a:ext uri="{FF2B5EF4-FFF2-40B4-BE49-F238E27FC236}">
                  <a16:creationId xmlns:a16="http://schemas.microsoft.com/office/drawing/2014/main" id="{B391A2A4-3F0D-46D6-B63A-33AE46CF352F}"/>
                </a:ext>
              </a:extLst>
            </xdr:cNvPr>
            <xdr:cNvSpPr txBox="1"/>
          </xdr:nvSpPr>
          <xdr:spPr>
            <a:xfrm>
              <a:off x="9776460" y="6118860"/>
              <a:ext cx="813813" cy="1831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𝑖</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𝑗</m:t>
                        </m:r>
                      </m:sub>
                    </m:sSub>
                  </m:oMath>
                </m:oMathPara>
              </a14:m>
              <a:endParaRPr lang="da-DK" sz="1100"/>
            </a:p>
          </xdr:txBody>
        </xdr:sp>
      </mc:Choice>
      <mc:Fallback xmlns="">
        <xdr:sp macro="" textlink="">
          <xdr:nvSpPr>
            <xdr:cNvPr id="39" name="Tekstfelt 3">
              <a:extLst>
                <a:ext uri="{FF2B5EF4-FFF2-40B4-BE49-F238E27FC236}">
                  <a16:creationId xmlns:a16="http://schemas.microsoft.com/office/drawing/2014/main" id="{B391A2A4-3F0D-46D6-B63A-33AE46CF352F}"/>
                </a:ext>
              </a:extLst>
            </xdr:cNvPr>
            <xdr:cNvSpPr txBox="1"/>
          </xdr:nvSpPr>
          <xdr:spPr>
            <a:xfrm>
              <a:off x="9776460" y="6118860"/>
              <a:ext cx="813813" cy="1831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𝐻_1=𝜇_𝑖≠𝜇_𝑗</a:t>
              </a:r>
              <a:endParaRPr lang="da-DK" sz="1100"/>
            </a:p>
          </xdr:txBody>
        </xdr:sp>
      </mc:Fallback>
    </mc:AlternateContent>
    <xdr:clientData/>
  </xdr:oneCellAnchor>
  <xdr:twoCellAnchor editAs="oneCell">
    <xdr:from>
      <xdr:col>13</xdr:col>
      <xdr:colOff>487680</xdr:colOff>
      <xdr:row>3</xdr:row>
      <xdr:rowOff>7620</xdr:rowOff>
    </xdr:from>
    <xdr:to>
      <xdr:col>18</xdr:col>
      <xdr:colOff>17099</xdr:colOff>
      <xdr:row>16</xdr:row>
      <xdr:rowOff>42361</xdr:rowOff>
    </xdr:to>
    <xdr:pic>
      <xdr:nvPicPr>
        <xdr:cNvPr id="287" name="Billede 4">
          <a:extLst>
            <a:ext uri="{FF2B5EF4-FFF2-40B4-BE49-F238E27FC236}">
              <a16:creationId xmlns:a16="http://schemas.microsoft.com/office/drawing/2014/main" id="{DD6066E6-A537-449C-B431-1996F3DC95FF}"/>
            </a:ext>
          </a:extLst>
        </xdr:cNvPr>
        <xdr:cNvPicPr>
          <a:picLocks noChangeAspect="1"/>
        </xdr:cNvPicPr>
      </xdr:nvPicPr>
      <xdr:blipFill>
        <a:blip xmlns:r="http://schemas.openxmlformats.org/officeDocument/2006/relationships" r:embed="rId1"/>
        <a:stretch>
          <a:fillRect/>
        </a:stretch>
      </xdr:blipFill>
      <xdr:spPr>
        <a:xfrm>
          <a:off x="10828020" y="556260"/>
          <a:ext cx="2577419" cy="2511241"/>
        </a:xfrm>
        <a:prstGeom prst="rect">
          <a:avLst/>
        </a:prstGeom>
      </xdr:spPr>
    </xdr:pic>
    <xdr:clientData/>
  </xdr:twoCellAnchor>
  <xdr:oneCellAnchor>
    <xdr:from>
      <xdr:col>3</xdr:col>
      <xdr:colOff>68580</xdr:colOff>
      <xdr:row>6</xdr:row>
      <xdr:rowOff>99060</xdr:rowOff>
    </xdr:from>
    <xdr:ext cx="2504981" cy="442878"/>
    <mc:AlternateContent xmlns:mc="http://schemas.openxmlformats.org/markup-compatibility/2006" xmlns:a14="http://schemas.microsoft.com/office/drawing/2010/main">
      <mc:Choice Requires="a14">
        <xdr:sp macro="" textlink="">
          <xdr:nvSpPr>
            <xdr:cNvPr id="49" name="Tekstfelt 5">
              <a:extLst>
                <a:ext uri="{FF2B5EF4-FFF2-40B4-BE49-F238E27FC236}">
                  <a16:creationId xmlns:a16="http://schemas.microsoft.com/office/drawing/2014/main" id="{A415F8CC-906D-4243-A5AE-40B20A0B7741}"/>
                </a:ext>
              </a:extLst>
            </xdr:cNvPr>
            <xdr:cNvSpPr txBox="1"/>
          </xdr:nvSpPr>
          <xdr:spPr>
            <a:xfrm>
              <a:off x="4099560" y="1196340"/>
              <a:ext cx="2504981" cy="442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𝑘</m:t>
                            </m:r>
                          </m:sup>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acc>
                                      <m:accPr>
                                        <m:chr m:val="̅"/>
                                        <m:ctrlPr>
                                          <a:rPr lang="da-DK" sz="1100" i="1">
                                            <a:solidFill>
                                              <a:schemeClr val="tx1"/>
                                            </a:solidFill>
                                            <a:effectLst/>
                                            <a:latin typeface="Cambria Math" panose="02040503050406030204" pitchFamily="18" charset="0"/>
                                            <a:ea typeface="+mn-ea"/>
                                            <a:cs typeface="+mn-cs"/>
                                          </a:rPr>
                                        </m:ctrlPr>
                                      </m:acc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𝑗</m:t>
                                            </m:r>
                                          </m:sub>
                                        </m:sSub>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num>
                      <m:den>
                        <m:r>
                          <a:rPr lang="da-DK" sz="1100" b="0" i="1">
                            <a:solidFill>
                              <a:schemeClr val="tx1"/>
                            </a:solidFill>
                            <a:effectLst/>
                            <a:latin typeface="Cambria Math" panose="02040503050406030204" pitchFamily="18" charset="0"/>
                            <a:ea typeface="+mn-ea"/>
                            <a:cs typeface="+mn-cs"/>
                          </a:rPr>
                          <m:t>𝑘</m:t>
                        </m:r>
                        <m:r>
                          <a:rPr lang="da-DK" sz="1100" i="1">
                            <a:solidFill>
                              <a:schemeClr val="tx1"/>
                            </a:solidFill>
                            <a:effectLst/>
                            <a:latin typeface="Cambria Math" panose="02040503050406030204" pitchFamily="18" charset="0"/>
                            <a:ea typeface="+mn-ea"/>
                            <a:cs typeface="+mn-cs"/>
                          </a:rPr>
                          <m:t>−1</m:t>
                        </m:r>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den>
                    </m:f>
                  </m:oMath>
                </m:oMathPara>
              </a14:m>
              <a:endParaRPr lang="da-DK" sz="1100"/>
            </a:p>
          </xdr:txBody>
        </xdr:sp>
      </mc:Choice>
      <mc:Fallback xmlns="">
        <xdr:sp macro="" textlink="">
          <xdr:nvSpPr>
            <xdr:cNvPr id="49" name="Tekstfelt 5">
              <a:extLst>
                <a:ext uri="{FF2B5EF4-FFF2-40B4-BE49-F238E27FC236}">
                  <a16:creationId xmlns:a16="http://schemas.microsoft.com/office/drawing/2014/main" id="{A415F8CC-906D-4243-A5AE-40B20A0B7741}"/>
                </a:ext>
              </a:extLst>
            </xdr:cNvPr>
            <xdr:cNvSpPr txBox="1"/>
          </xdr:nvSpPr>
          <xdr:spPr>
            <a:xfrm>
              <a:off x="4099560" y="1196340"/>
              <a:ext cx="2504981" cy="442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〖𝑀𝑆〗_group</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_</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𝑗=1</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^𝑘▒〖𝑛_𝑗 ((𝑋_𝑗 ) ̅−𝑋 ̅_gm )^2 〗)/(</a:t>
              </a:r>
              <a:r>
                <a:rPr lang="da-DK" sz="1100" b="0" i="0">
                  <a:solidFill>
                    <a:schemeClr val="tx1"/>
                  </a:solidFill>
                  <a:effectLst/>
                  <a:latin typeface="Cambria Math" panose="02040503050406030204" pitchFamily="18" charset="0"/>
                  <a:ea typeface="+mn-ea"/>
                  <a:cs typeface="+mn-cs"/>
                </a:rPr>
                <a:t>𝑘</a:t>
              </a:r>
              <a:r>
                <a:rPr lang="da-DK" sz="1100" i="0">
                  <a:solidFill>
                    <a:schemeClr val="tx1"/>
                  </a:solidFill>
                  <a:effectLst/>
                  <a:latin typeface="Cambria Math" panose="02040503050406030204" pitchFamily="18" charset="0"/>
                  <a:ea typeface="+mn-ea"/>
                  <a:cs typeface="+mn-cs"/>
                </a:rPr>
                <a:t>−1)</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mn-lt"/>
                  <a:ea typeface="+mn-ea"/>
                  <a:cs typeface="+mn-cs"/>
                </a:rPr>
                <a:t>〖𝑆𝑆〗_group/〖𝑑𝑓〗_group </a:t>
              </a:r>
              <a:endParaRPr lang="da-DK" sz="1100"/>
            </a:p>
          </xdr:txBody>
        </xdr:sp>
      </mc:Fallback>
    </mc:AlternateContent>
    <xdr:clientData/>
  </xdr:oneCellAnchor>
  <xdr:oneCellAnchor>
    <xdr:from>
      <xdr:col>2</xdr:col>
      <xdr:colOff>567690</xdr:colOff>
      <xdr:row>9</xdr:row>
      <xdr:rowOff>91440</xdr:rowOff>
    </xdr:from>
    <xdr:ext cx="1394460" cy="172227"/>
    <xdr:sp macro="" textlink="">
      <xdr:nvSpPr>
        <xdr:cNvPr id="6" name="Tekstfelt 7">
          <a:extLst>
            <a:ext uri="{FF2B5EF4-FFF2-40B4-BE49-F238E27FC236}">
              <a16:creationId xmlns:a16="http://schemas.microsoft.com/office/drawing/2014/main" id="{CD451177-5A5D-48D3-857C-3A245C0DECA6}"/>
            </a:ext>
          </a:extLst>
        </xdr:cNvPr>
        <xdr:cNvSpPr txBox="1"/>
      </xdr:nvSpPr>
      <xdr:spPr>
        <a:xfrm>
          <a:off x="3989070" y="1737360"/>
          <a:ext cx="13944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endParaRPr lang="da-DK">
            <a:effectLst/>
          </a:endParaRPr>
        </a:p>
      </xdr:txBody>
    </xdr:sp>
    <xdr:clientData/>
  </xdr:oneCellAnchor>
  <xdr:oneCellAnchor>
    <xdr:from>
      <xdr:col>3</xdr:col>
      <xdr:colOff>99060</xdr:colOff>
      <xdr:row>8</xdr:row>
      <xdr:rowOff>152400</xdr:rowOff>
    </xdr:from>
    <xdr:ext cx="1721625" cy="375424"/>
    <mc:AlternateContent xmlns:mc="http://schemas.openxmlformats.org/markup-compatibility/2006" xmlns:a14="http://schemas.microsoft.com/office/drawing/2010/main">
      <mc:Choice Requires="a14">
        <xdr:sp macro="" textlink="">
          <xdr:nvSpPr>
            <xdr:cNvPr id="273" name="Tekstfelt 9">
              <a:extLst>
                <a:ext uri="{FF2B5EF4-FFF2-40B4-BE49-F238E27FC236}">
                  <a16:creationId xmlns:a16="http://schemas.microsoft.com/office/drawing/2014/main" id="{352EE08C-D539-40C8-A0F4-4EED758170AA}"/>
                </a:ext>
              </a:extLst>
            </xdr:cNvPr>
            <xdr:cNvSpPr txBox="1"/>
          </xdr:nvSpPr>
          <xdr:spPr>
            <a:xfrm>
              <a:off x="4130040" y="1615440"/>
              <a:ext cx="1721625"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𝑔𝑟𝑜𝑢𝑝</m:t>
                            </m:r>
                          </m:sub>
                        </m:sSub>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𝑔𝑟𝑜𝑢𝑝</m:t>
                            </m:r>
                          </m:sub>
                        </m:sSub>
                      </m:num>
                      <m:den>
                        <m:r>
                          <a:rPr lang="da-DK" sz="1100" b="0" i="1">
                            <a:solidFill>
                              <a:schemeClr val="tx1"/>
                            </a:solidFill>
                            <a:effectLst/>
                            <a:latin typeface="Cambria Math" panose="02040503050406030204" pitchFamily="18" charset="0"/>
                            <a:ea typeface="+mn-ea"/>
                            <a:cs typeface="+mn-cs"/>
                          </a:rPr>
                          <m:t>𝑘</m:t>
                        </m:r>
                        <m:r>
                          <a:rPr lang="da-DK" sz="1100" b="0" i="1">
                            <a:solidFill>
                              <a:schemeClr val="tx1"/>
                            </a:solidFill>
                            <a:effectLst/>
                            <a:latin typeface="Cambria Math" panose="02040503050406030204" pitchFamily="18" charset="0"/>
                            <a:ea typeface="+mn-ea"/>
                            <a:cs typeface="+mn-cs"/>
                          </a:rPr>
                          <m:t>−1</m:t>
                        </m:r>
                      </m:den>
                    </m:f>
                  </m:oMath>
                </m:oMathPara>
              </a14:m>
              <a:endParaRPr lang="da-DK" sz="1100"/>
            </a:p>
          </xdr:txBody>
        </xdr:sp>
      </mc:Choice>
      <mc:Fallback xmlns="">
        <xdr:sp macro="" textlink="">
          <xdr:nvSpPr>
            <xdr:cNvPr id="16" name="Tekstfelt 9">
              <a:extLst>
                <a:ext uri="{FF2B5EF4-FFF2-40B4-BE49-F238E27FC236}">
                  <a16:creationId xmlns:a16="http://schemas.microsoft.com/office/drawing/2014/main" id="{352EE08C-D539-40C8-A0F4-4EED758170AA}"/>
                </a:ext>
              </a:extLst>
            </xdr:cNvPr>
            <xdr:cNvSpPr txBox="1"/>
          </xdr:nvSpPr>
          <xdr:spPr>
            <a:xfrm>
              <a:off x="4130040" y="1615440"/>
              <a:ext cx="1721625"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𝑔𝑟𝑜𝑢𝑝/〖</a:t>
              </a:r>
              <a:r>
                <a:rPr lang="da-DK" sz="1100" i="0">
                  <a:solidFill>
                    <a:schemeClr val="tx1"/>
                  </a:solidFill>
                  <a:effectLst/>
                  <a:latin typeface="Cambria Math" panose="02040503050406030204" pitchFamily="18" charset="0"/>
                  <a:ea typeface="+mn-ea"/>
                  <a:cs typeface="+mn-cs"/>
                </a:rPr>
                <a:t>𝑑𝑓〗_</a:t>
              </a:r>
              <a:r>
                <a:rPr lang="da-DK" sz="1100" b="0" i="0">
                  <a:solidFill>
                    <a:schemeClr val="tx1"/>
                  </a:solidFill>
                  <a:effectLst/>
                  <a:latin typeface="Cambria Math" panose="02040503050406030204" pitchFamily="18" charset="0"/>
                  <a:ea typeface="+mn-ea"/>
                  <a:cs typeface="+mn-cs"/>
                </a:rPr>
                <a:t>𝑔𝑟𝑜𝑢𝑝 =</a:t>
              </a:r>
              <a:r>
                <a:rPr lang="da-DK" sz="1100" i="0">
                  <a:solidFill>
                    <a:schemeClr val="tx1"/>
                  </a:solidFill>
                  <a:effectLst/>
                  <a:latin typeface="Cambria Math" panose="02040503050406030204" pitchFamily="18" charset="0"/>
                  <a:ea typeface="+mn-ea"/>
                  <a:cs typeface="+mn-cs"/>
                </a:rPr>
                <a:t>〖𝑆𝑆〗_𝑔𝑟𝑜𝑢𝑝/(</a:t>
              </a:r>
              <a:r>
                <a:rPr lang="da-DK" sz="1100" b="0" i="0">
                  <a:solidFill>
                    <a:schemeClr val="tx1"/>
                  </a:solidFill>
                  <a:effectLst/>
                  <a:latin typeface="Cambria Math" panose="02040503050406030204" pitchFamily="18" charset="0"/>
                  <a:ea typeface="+mn-ea"/>
                  <a:cs typeface="+mn-cs"/>
                </a:rPr>
                <a:t>𝑘−1)</a:t>
              </a:r>
              <a:endParaRPr lang="da-DK" sz="1100"/>
            </a:p>
          </xdr:txBody>
        </xdr:sp>
      </mc:Fallback>
    </mc:AlternateContent>
    <xdr:clientData/>
  </xdr:oneCellAnchor>
  <xdr:oneCellAnchor>
    <xdr:from>
      <xdr:col>3</xdr:col>
      <xdr:colOff>167640</xdr:colOff>
      <xdr:row>23</xdr:row>
      <xdr:rowOff>7620</xdr:rowOff>
    </xdr:from>
    <xdr:ext cx="913327" cy="172227"/>
    <mc:AlternateContent xmlns:mc="http://schemas.openxmlformats.org/markup-compatibility/2006" xmlns:a14="http://schemas.microsoft.com/office/drawing/2010/main">
      <mc:Choice Requires="a14">
        <xdr:sp macro="" textlink="">
          <xdr:nvSpPr>
            <xdr:cNvPr id="280" name="Tekstfelt 10">
              <a:extLst>
                <a:ext uri="{FF2B5EF4-FFF2-40B4-BE49-F238E27FC236}">
                  <a16:creationId xmlns:a16="http://schemas.microsoft.com/office/drawing/2014/main" id="{F4F7D954-D137-4812-882B-89A0B89EDD81}"/>
                </a:ext>
              </a:extLst>
            </xdr:cNvPr>
            <xdr:cNvSpPr txBox="1"/>
          </xdr:nvSpPr>
          <xdr:spPr>
            <a:xfrm>
              <a:off x="4198620" y="4396740"/>
              <a:ext cx="913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oMath>
                </m:oMathPara>
              </a14:m>
              <a:endParaRPr lang="da-DK">
                <a:effectLst/>
              </a:endParaRPr>
            </a:p>
          </xdr:txBody>
        </xdr:sp>
      </mc:Choice>
      <mc:Fallback xmlns="">
        <xdr:sp macro="" textlink="">
          <xdr:nvSpPr>
            <xdr:cNvPr id="35" name="Tekstfelt 10">
              <a:extLst>
                <a:ext uri="{FF2B5EF4-FFF2-40B4-BE49-F238E27FC236}">
                  <a16:creationId xmlns:a16="http://schemas.microsoft.com/office/drawing/2014/main" id="{F4F7D954-D137-4812-882B-89A0B89EDD81}"/>
                </a:ext>
              </a:extLst>
            </xdr:cNvPr>
            <xdr:cNvSpPr txBox="1"/>
          </xdr:nvSpPr>
          <xdr:spPr>
            <a:xfrm>
              <a:off x="4198620" y="4396740"/>
              <a:ext cx="913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𝑑𝑓〗_total=𝑁−1</a:t>
              </a:r>
              <a:endParaRPr lang="da-DK">
                <a:effectLst/>
              </a:endParaRPr>
            </a:p>
          </xdr:txBody>
        </xdr:sp>
      </mc:Fallback>
    </mc:AlternateContent>
    <xdr:clientData/>
  </xdr:oneCellAnchor>
  <xdr:oneCellAnchor>
    <xdr:from>
      <xdr:col>3</xdr:col>
      <xdr:colOff>160020</xdr:colOff>
      <xdr:row>24</xdr:row>
      <xdr:rowOff>22860</xdr:rowOff>
    </xdr:from>
    <xdr:ext cx="942181" cy="185628"/>
    <mc:AlternateContent xmlns:mc="http://schemas.openxmlformats.org/markup-compatibility/2006" xmlns:a14="http://schemas.microsoft.com/office/drawing/2010/main">
      <mc:Choice Requires="a14">
        <xdr:sp macro="" textlink="">
          <xdr:nvSpPr>
            <xdr:cNvPr id="281" name="Tekstfelt 11">
              <a:extLst>
                <a:ext uri="{FF2B5EF4-FFF2-40B4-BE49-F238E27FC236}">
                  <a16:creationId xmlns:a16="http://schemas.microsoft.com/office/drawing/2014/main" id="{2A1C025F-3487-4A25-8535-6EADFE4E1CE2}"/>
                </a:ext>
              </a:extLst>
            </xdr:cNvPr>
            <xdr:cNvSpPr txBox="1"/>
          </xdr:nvSpPr>
          <xdr:spPr>
            <a:xfrm>
              <a:off x="4191000" y="459486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r>
                      <a:rPr lang="da-DK" sz="1100" b="0" i="0">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r>
                      <a:rPr lang="da-DK" sz="1100" b="0" i="0">
                        <a:solidFill>
                          <a:schemeClr val="tx1"/>
                        </a:solidFill>
                        <a:effectLst/>
                        <a:latin typeface="Cambria Math" panose="02040503050406030204" pitchFamily="18" charset="0"/>
                        <a:ea typeface="+mn-ea"/>
                        <a:cs typeface="+mn-cs"/>
                      </a:rPr>
                      <m:t>−1</m:t>
                    </m:r>
                  </m:oMath>
                </m:oMathPara>
              </a14:m>
              <a:endParaRPr lang="da-DK">
                <a:effectLst/>
              </a:endParaRPr>
            </a:p>
          </xdr:txBody>
        </xdr:sp>
      </mc:Choice>
      <mc:Fallback xmlns="">
        <xdr:sp macro="" textlink="">
          <xdr:nvSpPr>
            <xdr:cNvPr id="36" name="Tekstfelt 11">
              <a:extLst>
                <a:ext uri="{FF2B5EF4-FFF2-40B4-BE49-F238E27FC236}">
                  <a16:creationId xmlns:a16="http://schemas.microsoft.com/office/drawing/2014/main" id="{2A1C025F-3487-4A25-8535-6EADFE4E1CE2}"/>
                </a:ext>
              </a:extLst>
            </xdr:cNvPr>
            <xdr:cNvSpPr txBox="1"/>
          </xdr:nvSpPr>
          <xdr:spPr>
            <a:xfrm>
              <a:off x="4191000" y="459486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a:t>
              </a:r>
              <a:r>
                <a:rPr lang="da-DK" sz="1100" i="0">
                  <a:solidFill>
                    <a:schemeClr val="tx1"/>
                  </a:solidFill>
                  <a:effectLst/>
                  <a:latin typeface="Cambria Math" panose="02040503050406030204" pitchFamily="18" charset="0"/>
                  <a:ea typeface="+mn-ea"/>
                  <a:cs typeface="+mn-cs"/>
                </a:rPr>
                <a:t>group</a:t>
              </a:r>
              <a:r>
                <a:rPr lang="da-DK" sz="1100" b="0" i="0">
                  <a:solidFill>
                    <a:schemeClr val="tx1"/>
                  </a:solidFill>
                  <a:effectLst/>
                  <a:latin typeface="Cambria Math" panose="02040503050406030204" pitchFamily="18" charset="0"/>
                  <a:ea typeface="+mn-ea"/>
                  <a:cs typeface="+mn-cs"/>
                </a:rPr>
                <a:t>=𝑘−1</a:t>
              </a:r>
              <a:endParaRPr lang="da-DK">
                <a:effectLst/>
              </a:endParaRPr>
            </a:p>
          </xdr:txBody>
        </xdr:sp>
      </mc:Fallback>
    </mc:AlternateContent>
    <xdr:clientData/>
  </xdr:oneCellAnchor>
  <xdr:oneCellAnchor>
    <xdr:from>
      <xdr:col>3</xdr:col>
      <xdr:colOff>137160</xdr:colOff>
      <xdr:row>25</xdr:row>
      <xdr:rowOff>38100</xdr:rowOff>
    </xdr:from>
    <xdr:ext cx="2091277" cy="172227"/>
    <mc:AlternateContent xmlns:mc="http://schemas.openxmlformats.org/markup-compatibility/2006" xmlns:a14="http://schemas.microsoft.com/office/drawing/2010/main">
      <mc:Choice Requires="a14">
        <xdr:sp macro="" textlink="">
          <xdr:nvSpPr>
            <xdr:cNvPr id="282" name="Tekstfelt 12">
              <a:extLst>
                <a:ext uri="{FF2B5EF4-FFF2-40B4-BE49-F238E27FC236}">
                  <a16:creationId xmlns:a16="http://schemas.microsoft.com/office/drawing/2014/main" id="{A2566085-FD05-4F2E-B7AF-83BF64EF036E}"/>
                </a:ext>
              </a:extLst>
            </xdr:cNvPr>
            <xdr:cNvSpPr txBox="1"/>
          </xdr:nvSpPr>
          <xdr:spPr>
            <a:xfrm>
              <a:off x="4168140" y="4792980"/>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𝑘</m:t>
                        </m:r>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oMath>
                </m:oMathPara>
              </a14:m>
              <a:endParaRPr lang="da-DK">
                <a:effectLst/>
              </a:endParaRPr>
            </a:p>
          </xdr:txBody>
        </xdr:sp>
      </mc:Choice>
      <mc:Fallback xmlns="">
        <xdr:sp macro="" textlink="">
          <xdr:nvSpPr>
            <xdr:cNvPr id="37" name="Tekstfelt 12">
              <a:extLst>
                <a:ext uri="{FF2B5EF4-FFF2-40B4-BE49-F238E27FC236}">
                  <a16:creationId xmlns:a16="http://schemas.microsoft.com/office/drawing/2014/main" id="{A2566085-FD05-4F2E-B7AF-83BF64EF036E}"/>
                </a:ext>
              </a:extLst>
            </xdr:cNvPr>
            <xdr:cNvSpPr txBox="1"/>
          </xdr:nvSpPr>
          <xdr:spPr>
            <a:xfrm>
              <a:off x="4168140" y="4792980"/>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𝑑𝑓〗_error=𝑁−1−(𝑘−1)=𝑁−𝑘</a:t>
              </a:r>
              <a:endParaRPr lang="da-DK">
                <a:effectLst/>
              </a:endParaRPr>
            </a:p>
          </xdr:txBody>
        </xdr:sp>
      </mc:Fallback>
    </mc:AlternateContent>
    <xdr:clientData/>
  </xdr:oneCellAnchor>
  <xdr:oneCellAnchor>
    <xdr:from>
      <xdr:col>3</xdr:col>
      <xdr:colOff>99060</xdr:colOff>
      <xdr:row>13</xdr:row>
      <xdr:rowOff>167640</xdr:rowOff>
    </xdr:from>
    <xdr:ext cx="1587678" cy="347659"/>
    <mc:AlternateContent xmlns:mc="http://schemas.openxmlformats.org/markup-compatibility/2006" xmlns:a14="http://schemas.microsoft.com/office/drawing/2010/main">
      <mc:Choice Requires="a14">
        <xdr:sp macro="" textlink="">
          <xdr:nvSpPr>
            <xdr:cNvPr id="275" name="Tekstfelt 13">
              <a:extLst>
                <a:ext uri="{FF2B5EF4-FFF2-40B4-BE49-F238E27FC236}">
                  <a16:creationId xmlns:a16="http://schemas.microsoft.com/office/drawing/2014/main" id="{80E6463B-91C0-4177-8B49-971321C7E4DE}"/>
                </a:ext>
              </a:extLst>
            </xdr:cNvPr>
            <xdr:cNvSpPr txBox="1"/>
          </xdr:nvSpPr>
          <xdr:spPr>
            <a:xfrm>
              <a:off x="4130040" y="2545080"/>
              <a:ext cx="158767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error</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error</m:t>
                            </m:r>
                          </m:sub>
                        </m:sSub>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den>
                    </m:f>
                  </m:oMath>
                </m:oMathPara>
              </a14:m>
              <a:endParaRPr lang="da-DK" sz="1100"/>
            </a:p>
          </xdr:txBody>
        </xdr:sp>
      </mc:Choice>
      <mc:Fallback xmlns="">
        <xdr:sp macro="" textlink="">
          <xdr:nvSpPr>
            <xdr:cNvPr id="34" name="Tekstfelt 13">
              <a:extLst>
                <a:ext uri="{FF2B5EF4-FFF2-40B4-BE49-F238E27FC236}">
                  <a16:creationId xmlns:a16="http://schemas.microsoft.com/office/drawing/2014/main" id="{80E6463B-91C0-4177-8B49-971321C7E4DE}"/>
                </a:ext>
              </a:extLst>
            </xdr:cNvPr>
            <xdr:cNvSpPr txBox="1"/>
          </xdr:nvSpPr>
          <xdr:spPr>
            <a:xfrm>
              <a:off x="4130040" y="2545080"/>
              <a:ext cx="158767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〖𝑀𝑆〗_error=〖𝑆𝑆〗_error/〖𝑑𝑓〗_error </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〖𝑆𝑆〗_error/(</a:t>
              </a:r>
              <a:r>
                <a:rPr lang="da-DK" sz="1100" b="0" i="0">
                  <a:solidFill>
                    <a:schemeClr val="tx1"/>
                  </a:solidFill>
                  <a:effectLst/>
                  <a:latin typeface="Cambria Math" panose="02040503050406030204" pitchFamily="18" charset="0"/>
                  <a:ea typeface="+mn-ea"/>
                  <a:cs typeface="+mn-cs"/>
                </a:rPr>
                <a:t>𝑁−𝑘)</a:t>
              </a:r>
              <a:endParaRPr lang="da-DK" sz="1100"/>
            </a:p>
          </xdr:txBody>
        </xdr:sp>
      </mc:Fallback>
    </mc:AlternateContent>
    <xdr:clientData/>
  </xdr:oneCellAnchor>
  <xdr:oneCellAnchor>
    <xdr:from>
      <xdr:col>3</xdr:col>
      <xdr:colOff>152400</xdr:colOff>
      <xdr:row>26</xdr:row>
      <xdr:rowOff>30480</xdr:rowOff>
    </xdr:from>
    <xdr:ext cx="1089914" cy="172227"/>
    <mc:AlternateContent xmlns:mc="http://schemas.openxmlformats.org/markup-compatibility/2006" xmlns:a14="http://schemas.microsoft.com/office/drawing/2010/main">
      <mc:Choice Requires="a14">
        <xdr:sp macro="" textlink="">
          <xdr:nvSpPr>
            <xdr:cNvPr id="283" name="Tekstfelt 14">
              <a:extLst>
                <a:ext uri="{FF2B5EF4-FFF2-40B4-BE49-F238E27FC236}">
                  <a16:creationId xmlns:a16="http://schemas.microsoft.com/office/drawing/2014/main" id="{4294D455-436B-4A72-8623-293A8F3D4FA8}"/>
                </a:ext>
              </a:extLst>
            </xdr:cNvPr>
            <xdr:cNvSpPr txBox="1"/>
          </xdr:nvSpPr>
          <xdr:spPr>
            <a:xfrm>
              <a:off x="4183380" y="4968240"/>
              <a:ext cx="10899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𝑁</m:t>
                    </m:r>
                    <m:r>
                      <a:rPr lang="da-DK" sz="1100" b="0" i="0">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oMath>
                </m:oMathPara>
              </a14:m>
              <a:endParaRPr lang="da-DK" sz="1100"/>
            </a:p>
          </xdr:txBody>
        </xdr:sp>
      </mc:Choice>
      <mc:Fallback xmlns="">
        <xdr:sp macro="" textlink="">
          <xdr:nvSpPr>
            <xdr:cNvPr id="44" name="Tekstfelt 14">
              <a:extLst>
                <a:ext uri="{FF2B5EF4-FFF2-40B4-BE49-F238E27FC236}">
                  <a16:creationId xmlns:a16="http://schemas.microsoft.com/office/drawing/2014/main" id="{4294D455-436B-4A72-8623-293A8F3D4FA8}"/>
                </a:ext>
              </a:extLst>
            </xdr:cNvPr>
            <xdr:cNvSpPr txBox="1"/>
          </xdr:nvSpPr>
          <xdr:spPr>
            <a:xfrm>
              <a:off x="4183380" y="4968240"/>
              <a:ext cx="10899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𝑁=</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3</a:t>
              </a:r>
              <a:endParaRPr lang="da-DK" sz="1100"/>
            </a:p>
          </xdr:txBody>
        </xdr:sp>
      </mc:Fallback>
    </mc:AlternateContent>
    <xdr:clientData/>
  </xdr:oneCellAnchor>
  <xdr:oneCellAnchor>
    <xdr:from>
      <xdr:col>3</xdr:col>
      <xdr:colOff>114300</xdr:colOff>
      <xdr:row>16</xdr:row>
      <xdr:rowOff>91440</xdr:rowOff>
    </xdr:from>
    <xdr:ext cx="1699503" cy="504241"/>
    <mc:AlternateContent xmlns:mc="http://schemas.openxmlformats.org/markup-compatibility/2006" xmlns:a14="http://schemas.microsoft.com/office/drawing/2010/main">
      <mc:Choice Requires="a14">
        <xdr:sp macro="" textlink="">
          <xdr:nvSpPr>
            <xdr:cNvPr id="277" name="Tekstfelt 15">
              <a:extLst>
                <a:ext uri="{FF2B5EF4-FFF2-40B4-BE49-F238E27FC236}">
                  <a16:creationId xmlns:a16="http://schemas.microsoft.com/office/drawing/2014/main" id="{12415EFD-A04B-4D7A-A3CA-2FD79234BA30}"/>
                </a:ext>
              </a:extLst>
            </xdr:cNvPr>
            <xdr:cNvSpPr txBox="1"/>
          </xdr:nvSpPr>
          <xdr:spPr>
            <a:xfrm>
              <a:off x="4145280" y="3017520"/>
              <a:ext cx="1699503"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i="1">
                        <a:solidFill>
                          <a:schemeClr val="tx1"/>
                        </a:solidFill>
                        <a:effectLst/>
                        <a:latin typeface="Cambria Math" panose="02040503050406030204" pitchFamily="18" charset="0"/>
                        <a:ea typeface="+mn-ea"/>
                        <a:cs typeface="+mn-cs"/>
                      </a:rPr>
                      <m:t>=</m:t>
                    </m:r>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𝑘</m:t>
                        </m:r>
                      </m:sup>
                      <m:e>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𝑖</m:t>
                            </m:r>
                            <m:r>
                              <a:rPr lang="da-DK" sz="1100" i="1">
                                <a:solidFill>
                                  <a:schemeClr val="tx1"/>
                                </a:solidFill>
                                <a:effectLst/>
                                <a:latin typeface="Cambria Math" panose="02040503050406030204" pitchFamily="18" charset="0"/>
                                <a:ea typeface="+mn-ea"/>
                                <a:cs typeface="+mn-cs"/>
                              </a:rPr>
                              <m:t>=1</m:t>
                            </m:r>
                          </m:sub>
                          <m:sup>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up>
                          <m:e>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𝑥</m:t>
                                        </m:r>
                                      </m:e>
                                      <m:sub>
                                        <m:r>
                                          <a:rPr lang="da-DK" sz="1100" i="1">
                                            <a:solidFill>
                                              <a:schemeClr val="tx1"/>
                                            </a:solidFill>
                                            <a:effectLst/>
                                            <a:latin typeface="Cambria Math" panose="02040503050406030204" pitchFamily="18" charset="0"/>
                                            <a:ea typeface="+mn-ea"/>
                                            <a:cs typeface="+mn-cs"/>
                                          </a:rPr>
                                          <m:t>𝑖𝑗</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e>
                    </m:nary>
                  </m:oMath>
                </m:oMathPara>
              </a14:m>
              <a:endParaRPr lang="da-DK" sz="1100"/>
            </a:p>
          </xdr:txBody>
        </xdr:sp>
      </mc:Choice>
      <mc:Fallback xmlns="">
        <xdr:sp macro="" textlink="">
          <xdr:nvSpPr>
            <xdr:cNvPr id="50" name="Tekstfelt 15">
              <a:extLst>
                <a:ext uri="{FF2B5EF4-FFF2-40B4-BE49-F238E27FC236}">
                  <a16:creationId xmlns:a16="http://schemas.microsoft.com/office/drawing/2014/main" id="{12415EFD-A04B-4D7A-A3CA-2FD79234BA30}"/>
                </a:ext>
              </a:extLst>
            </xdr:cNvPr>
            <xdr:cNvSpPr txBox="1"/>
          </xdr:nvSpPr>
          <xdr:spPr>
            <a:xfrm>
              <a:off x="4145280" y="3017520"/>
              <a:ext cx="1699503"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total</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_</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𝑗=1</a:t>
              </a: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^𝑘▒</a:t>
              </a:r>
              <a:r>
                <a:rPr lang="en-US"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_</a:t>
              </a:r>
              <a:r>
                <a:rPr lang="en-US"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𝑖=1</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^(𝑛_𝑗)▒(𝑥_𝑖𝑗−𝑋 ̅_gm )^2 </a:t>
              </a:r>
              <a:endParaRPr lang="da-DK" sz="1100"/>
            </a:p>
          </xdr:txBody>
        </xdr:sp>
      </mc:Fallback>
    </mc:AlternateContent>
    <xdr:clientData/>
  </xdr:oneCellAnchor>
  <xdr:oneCellAnchor>
    <xdr:from>
      <xdr:col>3</xdr:col>
      <xdr:colOff>152400</xdr:colOff>
      <xdr:row>21</xdr:row>
      <xdr:rowOff>38100</xdr:rowOff>
    </xdr:from>
    <xdr:ext cx="1527726" cy="185628"/>
    <mc:AlternateContent xmlns:mc="http://schemas.openxmlformats.org/markup-compatibility/2006" xmlns:a14="http://schemas.microsoft.com/office/drawing/2010/main">
      <mc:Choice Requires="a14">
        <xdr:sp macro="" textlink="">
          <xdr:nvSpPr>
            <xdr:cNvPr id="279" name="Tekstfelt 17">
              <a:extLst>
                <a:ext uri="{FF2B5EF4-FFF2-40B4-BE49-F238E27FC236}">
                  <a16:creationId xmlns:a16="http://schemas.microsoft.com/office/drawing/2014/main" id="{B53E4557-7F11-42C3-807D-9E1AE6FFB74C}"/>
                </a:ext>
              </a:extLst>
            </xdr:cNvPr>
            <xdr:cNvSpPr txBox="1"/>
          </xdr:nvSpPr>
          <xdr:spPr>
            <a:xfrm>
              <a:off x="4183380" y="406146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oMath>
                </m:oMathPara>
              </a14:m>
              <a:endParaRPr lang="da-DK" sz="1100"/>
            </a:p>
          </xdr:txBody>
        </xdr:sp>
      </mc:Choice>
      <mc:Fallback xmlns="">
        <xdr:sp macro="" textlink="">
          <xdr:nvSpPr>
            <xdr:cNvPr id="57" name="Tekstfelt 17">
              <a:extLst>
                <a:ext uri="{FF2B5EF4-FFF2-40B4-BE49-F238E27FC236}">
                  <a16:creationId xmlns:a16="http://schemas.microsoft.com/office/drawing/2014/main" id="{B53E4557-7F11-42C3-807D-9E1AE6FFB74C}"/>
                </a:ext>
              </a:extLst>
            </xdr:cNvPr>
            <xdr:cNvSpPr txBox="1"/>
          </xdr:nvSpPr>
          <xdr:spPr>
            <a:xfrm>
              <a:off x="4183380" y="406146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error=</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total−</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endParaRPr lang="da-DK" sz="1100"/>
            </a:p>
          </xdr:txBody>
        </xdr:sp>
      </mc:Fallback>
    </mc:AlternateContent>
    <xdr:clientData/>
  </xdr:oneCellAnchor>
  <xdr:oneCellAnchor>
    <xdr:from>
      <xdr:col>3</xdr:col>
      <xdr:colOff>45720</xdr:colOff>
      <xdr:row>11</xdr:row>
      <xdr:rowOff>99060</xdr:rowOff>
    </xdr:from>
    <xdr:ext cx="2947730" cy="370871"/>
    <mc:AlternateContent xmlns:mc="http://schemas.openxmlformats.org/markup-compatibility/2006" xmlns:a14="http://schemas.microsoft.com/office/drawing/2010/main">
      <mc:Choice Requires="a14">
        <xdr:sp macro="" textlink="">
          <xdr:nvSpPr>
            <xdr:cNvPr id="274" name="Tekstfelt 18">
              <a:extLst>
                <a:ext uri="{FF2B5EF4-FFF2-40B4-BE49-F238E27FC236}">
                  <a16:creationId xmlns:a16="http://schemas.microsoft.com/office/drawing/2014/main" id="{E916E69C-9196-4C8F-B7B0-8A93D99BAE86}"/>
                </a:ext>
              </a:extLst>
            </xdr:cNvPr>
            <xdr:cNvSpPr txBox="1"/>
          </xdr:nvSpPr>
          <xdr:spPr>
            <a:xfrm>
              <a:off x="4076700" y="2110740"/>
              <a:ext cx="2947730" cy="3708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n-US"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f>
                      <m:fPr>
                        <m:ctrlPr>
                          <a:rPr lang="en-US" sz="1100" i="1">
                            <a:solidFill>
                              <a:schemeClr val="tx1"/>
                            </a:solidFill>
                            <a:effectLst/>
                            <a:latin typeface="Cambria Math" panose="02040503050406030204" pitchFamily="18" charset="0"/>
                            <a:ea typeface="+mn-ea"/>
                            <a:cs typeface="+mn-cs"/>
                          </a:rPr>
                        </m:ctrlPr>
                      </m:fPr>
                      <m:num>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1</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2</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3</m:t>
                            </m:r>
                          </m:sub>
                          <m:sup>
                            <m:r>
                              <a:rPr lang="en-US" sz="1100" i="1">
                                <a:solidFill>
                                  <a:schemeClr val="tx1"/>
                                </a:solidFill>
                                <a:effectLst/>
                                <a:latin typeface="Cambria Math" panose="02040503050406030204" pitchFamily="18" charset="0"/>
                                <a:ea typeface="+mn-ea"/>
                                <a:cs typeface="+mn-cs"/>
                              </a:rPr>
                              <m:t>2</m:t>
                            </m:r>
                          </m:sup>
                        </m:sSubSup>
                      </m:num>
                      <m:den>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den>
                    </m:f>
                  </m:oMath>
                </m:oMathPara>
              </a14:m>
              <a:endParaRPr lang="da-DK" sz="1100"/>
            </a:p>
          </xdr:txBody>
        </xdr:sp>
      </mc:Choice>
      <mc:Fallback xmlns="">
        <xdr:sp macro="" textlink="">
          <xdr:nvSpPr>
            <xdr:cNvPr id="227" name="Tekstfelt 18">
              <a:extLst>
                <a:ext uri="{FF2B5EF4-FFF2-40B4-BE49-F238E27FC236}">
                  <a16:creationId xmlns:a16="http://schemas.microsoft.com/office/drawing/2014/main" id="{E916E69C-9196-4C8F-B7B0-8A93D99BAE86}"/>
                </a:ext>
              </a:extLst>
            </xdr:cNvPr>
            <xdr:cNvSpPr txBox="1"/>
          </xdr:nvSpPr>
          <xdr:spPr>
            <a:xfrm>
              <a:off x="4076700" y="2110740"/>
              <a:ext cx="2947730" cy="3708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𝑀𝑆</a:t>
              </a:r>
              <a:r>
                <a:rPr lang="en-US" sz="1100" b="0" i="0">
                  <a:solidFill>
                    <a:schemeClr val="tx1"/>
                  </a:solidFill>
                  <a:effectLst/>
                  <a:latin typeface="Cambria Math" panose="02040503050406030204" pitchFamily="18" charset="0"/>
                  <a:ea typeface="+mn-ea"/>
                  <a:cs typeface="+mn-cs"/>
                </a:rPr>
                <a:t>〗_</a:t>
              </a:r>
              <a:r>
                <a:rPr lang="da-DK" sz="1100" b="0" i="0">
                  <a:solidFill>
                    <a:schemeClr val="tx1"/>
                  </a:solidFill>
                  <a:effectLst/>
                  <a:latin typeface="Cambria Math" panose="02040503050406030204" pitchFamily="18" charset="0"/>
                  <a:ea typeface="+mn-ea"/>
                  <a:cs typeface="+mn-cs"/>
                </a:rPr>
                <a:t>error=</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1</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𝑘</a:t>
              </a:r>
              <a:r>
                <a:rPr lang="en-US"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4</xdr:col>
      <xdr:colOff>243840</xdr:colOff>
      <xdr:row>30</xdr:row>
      <xdr:rowOff>0</xdr:rowOff>
    </xdr:from>
    <xdr:ext cx="323358" cy="175113"/>
    <mc:AlternateContent xmlns:mc="http://schemas.openxmlformats.org/markup-compatibility/2006" xmlns:a14="http://schemas.microsoft.com/office/drawing/2010/main">
      <mc:Choice Requires="a14">
        <xdr:sp macro="" textlink="">
          <xdr:nvSpPr>
            <xdr:cNvPr id="72" name="Tekstfelt 19">
              <a:extLst>
                <a:ext uri="{FF2B5EF4-FFF2-40B4-BE49-F238E27FC236}">
                  <a16:creationId xmlns:a16="http://schemas.microsoft.com/office/drawing/2014/main" id="{804FFDE5-DDCE-43D3-BA1C-E93E2487D5F2}"/>
                </a:ext>
              </a:extLst>
            </xdr:cNvPr>
            <xdr:cNvSpPr txBox="1"/>
          </xdr:nvSpPr>
          <xdr:spPr>
            <a:xfrm>
              <a:off x="4884420" y="550164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804FFDE5-DDCE-43D3-BA1C-E93E2487D5F2}"/>
                </a:ext>
              </a:extLst>
            </xdr:cNvPr>
            <xdr:cNvSpPr txBox="1"/>
          </xdr:nvSpPr>
          <xdr:spPr>
            <a:xfrm>
              <a:off x="4884420" y="550164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̅_1=</a:t>
              </a:r>
              <a:endParaRPr lang="da-DK" sz="1100"/>
            </a:p>
          </xdr:txBody>
        </xdr:sp>
      </mc:Fallback>
    </mc:AlternateContent>
    <xdr:clientData/>
  </xdr:oneCellAnchor>
  <xdr:oneCellAnchor>
    <xdr:from>
      <xdr:col>4</xdr:col>
      <xdr:colOff>243840</xdr:colOff>
      <xdr:row>31</xdr:row>
      <xdr:rowOff>15240</xdr:rowOff>
    </xdr:from>
    <xdr:ext cx="326628" cy="175113"/>
    <mc:AlternateContent xmlns:mc="http://schemas.openxmlformats.org/markup-compatibility/2006" xmlns:a14="http://schemas.microsoft.com/office/drawing/2010/main">
      <mc:Choice Requires="a14">
        <xdr:sp macro="" textlink="">
          <xdr:nvSpPr>
            <xdr:cNvPr id="83" name="Tekstfelt 20">
              <a:extLst>
                <a:ext uri="{FF2B5EF4-FFF2-40B4-BE49-F238E27FC236}">
                  <a16:creationId xmlns:a16="http://schemas.microsoft.com/office/drawing/2014/main" id="{9CE012A6-7516-446B-BF5D-83323F15DE59}"/>
                </a:ext>
              </a:extLst>
            </xdr:cNvPr>
            <xdr:cNvSpPr txBox="1"/>
          </xdr:nvSpPr>
          <xdr:spPr>
            <a:xfrm>
              <a:off x="4884420" y="56997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9CE012A6-7516-446B-BF5D-83323F15DE59}"/>
                </a:ext>
              </a:extLst>
            </xdr:cNvPr>
            <xdr:cNvSpPr txBox="1"/>
          </xdr:nvSpPr>
          <xdr:spPr>
            <a:xfrm>
              <a:off x="4884420" y="56997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̅_2=</a:t>
              </a:r>
              <a:endParaRPr lang="da-DK" sz="1100"/>
            </a:p>
          </xdr:txBody>
        </xdr:sp>
      </mc:Fallback>
    </mc:AlternateContent>
    <xdr:clientData/>
  </xdr:oneCellAnchor>
  <xdr:oneCellAnchor>
    <xdr:from>
      <xdr:col>4</xdr:col>
      <xdr:colOff>243840</xdr:colOff>
      <xdr:row>32</xdr:row>
      <xdr:rowOff>15240</xdr:rowOff>
    </xdr:from>
    <xdr:ext cx="326628" cy="175113"/>
    <mc:AlternateContent xmlns:mc="http://schemas.openxmlformats.org/markup-compatibility/2006" xmlns:a14="http://schemas.microsoft.com/office/drawing/2010/main">
      <mc:Choice Requires="a14">
        <xdr:sp macro="" textlink="">
          <xdr:nvSpPr>
            <xdr:cNvPr id="86" name="Tekstfelt 21">
              <a:extLst>
                <a:ext uri="{FF2B5EF4-FFF2-40B4-BE49-F238E27FC236}">
                  <a16:creationId xmlns:a16="http://schemas.microsoft.com/office/drawing/2014/main" id="{E4FA1D1D-91C0-4555-A93E-171885E67B34}"/>
                </a:ext>
              </a:extLst>
            </xdr:cNvPr>
            <xdr:cNvSpPr txBox="1"/>
          </xdr:nvSpPr>
          <xdr:spPr>
            <a:xfrm>
              <a:off x="4884420" y="58826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3</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E4FA1D1D-91C0-4555-A93E-171885E67B34}"/>
                </a:ext>
              </a:extLst>
            </xdr:cNvPr>
            <xdr:cNvSpPr txBox="1"/>
          </xdr:nvSpPr>
          <xdr:spPr>
            <a:xfrm>
              <a:off x="4884420" y="58826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̅_3=</a:t>
              </a:r>
              <a:endParaRPr lang="da-DK" sz="1100"/>
            </a:p>
          </xdr:txBody>
        </xdr:sp>
      </mc:Fallback>
    </mc:AlternateContent>
    <xdr:clientData/>
  </xdr:oneCellAnchor>
  <xdr:oneCellAnchor>
    <xdr:from>
      <xdr:col>4</xdr:col>
      <xdr:colOff>236220</xdr:colOff>
      <xdr:row>32</xdr:row>
      <xdr:rowOff>175260</xdr:rowOff>
    </xdr:from>
    <xdr:ext cx="326628" cy="175113"/>
    <mc:AlternateContent xmlns:mc="http://schemas.openxmlformats.org/markup-compatibility/2006" xmlns:a14="http://schemas.microsoft.com/office/drawing/2010/main">
      <mc:Choice Requires="a14">
        <xdr:sp macro="" textlink="">
          <xdr:nvSpPr>
            <xdr:cNvPr id="88" name="Tekstfelt 22">
              <a:extLst>
                <a:ext uri="{FF2B5EF4-FFF2-40B4-BE49-F238E27FC236}">
                  <a16:creationId xmlns:a16="http://schemas.microsoft.com/office/drawing/2014/main" id="{447BE0D7-9A07-4F9D-9C04-4C37EE3B4532}"/>
                </a:ext>
              </a:extLst>
            </xdr:cNvPr>
            <xdr:cNvSpPr txBox="1"/>
          </xdr:nvSpPr>
          <xdr:spPr>
            <a:xfrm>
              <a:off x="4876800" y="60426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4</m:t>
                        </m:r>
                      </m:sub>
                    </m:sSub>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447BE0D7-9A07-4F9D-9C04-4C37EE3B4532}"/>
                </a:ext>
              </a:extLst>
            </xdr:cNvPr>
            <xdr:cNvSpPr txBox="1"/>
          </xdr:nvSpPr>
          <xdr:spPr>
            <a:xfrm>
              <a:off x="4876800" y="60426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̅_4=</a:t>
              </a:r>
              <a:endParaRPr lang="da-DK" sz="1100"/>
            </a:p>
          </xdr:txBody>
        </xdr:sp>
      </mc:Fallback>
    </mc:AlternateContent>
    <xdr:clientData/>
  </xdr:oneCellAnchor>
  <xdr:oneCellAnchor>
    <xdr:from>
      <xdr:col>4</xdr:col>
      <xdr:colOff>243840</xdr:colOff>
      <xdr:row>33</xdr:row>
      <xdr:rowOff>175260</xdr:rowOff>
    </xdr:from>
    <xdr:ext cx="326628" cy="175113"/>
    <mc:AlternateContent xmlns:mc="http://schemas.openxmlformats.org/markup-compatibility/2006" xmlns:a14="http://schemas.microsoft.com/office/drawing/2010/main">
      <mc:Choice Requires="a14">
        <xdr:sp macro="" textlink="">
          <xdr:nvSpPr>
            <xdr:cNvPr id="89" name="Tekstfelt 23">
              <a:extLst>
                <a:ext uri="{FF2B5EF4-FFF2-40B4-BE49-F238E27FC236}">
                  <a16:creationId xmlns:a16="http://schemas.microsoft.com/office/drawing/2014/main" id="{8A81EA41-FD5B-4288-9A02-EFA727B10AB4}"/>
                </a:ext>
              </a:extLst>
            </xdr:cNvPr>
            <xdr:cNvSpPr txBox="1"/>
          </xdr:nvSpPr>
          <xdr:spPr>
            <a:xfrm>
              <a:off x="4884420" y="62255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5</m:t>
                        </m:r>
                      </m:sub>
                    </m:sSub>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8A81EA41-FD5B-4288-9A02-EFA727B10AB4}"/>
                </a:ext>
              </a:extLst>
            </xdr:cNvPr>
            <xdr:cNvSpPr txBox="1"/>
          </xdr:nvSpPr>
          <xdr:spPr>
            <a:xfrm>
              <a:off x="4884420" y="62255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̅_5=</a:t>
              </a:r>
              <a:endParaRPr lang="da-DK" sz="1100"/>
            </a:p>
          </xdr:txBody>
        </xdr:sp>
      </mc:Fallback>
    </mc:AlternateContent>
    <xdr:clientData/>
  </xdr:oneCellAnchor>
  <xdr:oneCellAnchor>
    <xdr:from>
      <xdr:col>4</xdr:col>
      <xdr:colOff>91440</xdr:colOff>
      <xdr:row>35</xdr:row>
      <xdr:rowOff>167640</xdr:rowOff>
    </xdr:from>
    <xdr:ext cx="427040" cy="186205"/>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3C6AA4A1-8F19-476C-80C7-7FB1E32D01DC}"/>
                </a:ext>
              </a:extLst>
            </xdr:cNvPr>
            <xdr:cNvSpPr txBox="1"/>
          </xdr:nvSpPr>
          <xdr:spPr>
            <a:xfrm>
              <a:off x="4732020" y="6659880"/>
              <a:ext cx="427040" cy="186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𝑔𝑚</m:t>
                        </m:r>
                      </m:sub>
                    </m:sSub>
                    <m:r>
                      <a:rPr lang="da-DK" sz="1100" b="0" i="1">
                        <a:latin typeface="Cambria Math" panose="02040503050406030204" pitchFamily="18" charset="0"/>
                      </a:rPr>
                      <m:t>=</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3C6AA4A1-8F19-476C-80C7-7FB1E32D01DC}"/>
                </a:ext>
              </a:extLst>
            </xdr:cNvPr>
            <xdr:cNvSpPr txBox="1"/>
          </xdr:nvSpPr>
          <xdr:spPr>
            <a:xfrm>
              <a:off x="4732020" y="6659880"/>
              <a:ext cx="427040" cy="186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̅_𝑔𝑚=</a:t>
              </a:r>
              <a:endParaRPr lang="da-DK" sz="1100"/>
            </a:p>
          </xdr:txBody>
        </xdr:sp>
      </mc:Fallback>
    </mc:AlternateContent>
    <xdr:clientData/>
  </xdr:oneCellAnchor>
  <xdr:oneCellAnchor>
    <xdr:from>
      <xdr:col>3</xdr:col>
      <xdr:colOff>541020</xdr:colOff>
      <xdr:row>37</xdr:row>
      <xdr:rowOff>167640</xdr:rowOff>
    </xdr:from>
    <xdr:ext cx="643574" cy="182614"/>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BF052C16-2FFC-4181-9B97-E91FBE06F222}"/>
                </a:ext>
              </a:extLst>
            </xdr:cNvPr>
            <xdr:cNvSpPr txBox="1"/>
          </xdr:nvSpPr>
          <xdr:spPr>
            <a:xfrm>
              <a:off x="4572000" y="702564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oMath>
                </m:oMathPara>
              </a14:m>
              <a:endParaRPr lang="da-DK" sz="1100"/>
            </a:p>
          </xdr:txBody>
        </xdr:sp>
      </mc:Choice>
      <mc:Fallback xmlns="">
        <xdr:sp macro="" textlink="">
          <xdr:nvSpPr>
            <xdr:cNvPr id="7" name="Tekstfelt 6">
              <a:extLst>
                <a:ext uri="{FF2B5EF4-FFF2-40B4-BE49-F238E27FC236}">
                  <a16:creationId xmlns:a16="http://schemas.microsoft.com/office/drawing/2014/main" id="{BF052C16-2FFC-4181-9B97-E91FBE06F222}"/>
                </a:ext>
              </a:extLst>
            </xdr:cNvPr>
            <xdr:cNvSpPr txBox="1"/>
          </xdr:nvSpPr>
          <xdr:spPr>
            <a:xfrm>
              <a:off x="4572000" y="702564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endParaRPr lang="da-DK" sz="1100"/>
            </a:p>
          </xdr:txBody>
        </xdr:sp>
      </mc:Fallback>
    </mc:AlternateContent>
    <xdr:clientData/>
  </xdr:oneCellAnchor>
  <xdr:oneCellAnchor>
    <xdr:from>
      <xdr:col>3</xdr:col>
      <xdr:colOff>114300</xdr:colOff>
      <xdr:row>19</xdr:row>
      <xdr:rowOff>53340</xdr:rowOff>
    </xdr:from>
    <xdr:ext cx="1732974" cy="504241"/>
    <mc:AlternateContent xmlns:mc="http://schemas.openxmlformats.org/markup-compatibility/2006" xmlns:a14="http://schemas.microsoft.com/office/drawing/2010/main">
      <mc:Choice Requires="a14">
        <xdr:sp macro="" textlink="">
          <xdr:nvSpPr>
            <xdr:cNvPr id="278" name="Tekstfelt 7">
              <a:extLst>
                <a:ext uri="{FF2B5EF4-FFF2-40B4-BE49-F238E27FC236}">
                  <a16:creationId xmlns:a16="http://schemas.microsoft.com/office/drawing/2014/main" id="{CB980763-C532-4C25-87E8-87412F9B60A1}"/>
                </a:ext>
              </a:extLst>
            </xdr:cNvPr>
            <xdr:cNvSpPr txBox="1"/>
          </xdr:nvSpPr>
          <xdr:spPr>
            <a:xfrm>
              <a:off x="4145280" y="352806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𝑘</m:t>
                        </m:r>
                      </m:sup>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acc>
                                  <m:accPr>
                                    <m:chr m:val="̅"/>
                                    <m:ctrlPr>
                                      <a:rPr lang="da-DK" sz="1100" i="1">
                                        <a:solidFill>
                                          <a:schemeClr val="tx1"/>
                                        </a:solidFill>
                                        <a:effectLst/>
                                        <a:latin typeface="Cambria Math" panose="02040503050406030204" pitchFamily="18" charset="0"/>
                                        <a:ea typeface="+mn-ea"/>
                                        <a:cs typeface="+mn-cs"/>
                                      </a:rPr>
                                    </m:ctrlPr>
                                  </m:acc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𝑗</m:t>
                                        </m:r>
                                      </m:sub>
                                    </m:sSub>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oMath>
                </m:oMathPara>
              </a14:m>
              <a:endParaRPr lang="da-DK" sz="1100"/>
            </a:p>
          </xdr:txBody>
        </xdr:sp>
      </mc:Choice>
      <mc:Fallback xmlns="">
        <xdr:sp macro="" textlink="">
          <xdr:nvSpPr>
            <xdr:cNvPr id="8" name="Tekstfelt 7">
              <a:extLst>
                <a:ext uri="{FF2B5EF4-FFF2-40B4-BE49-F238E27FC236}">
                  <a16:creationId xmlns:a16="http://schemas.microsoft.com/office/drawing/2014/main" id="{CB980763-C532-4C25-87E8-87412F9B60A1}"/>
                </a:ext>
              </a:extLst>
            </xdr:cNvPr>
            <xdr:cNvSpPr txBox="1"/>
          </xdr:nvSpPr>
          <xdr:spPr>
            <a:xfrm>
              <a:off x="4145280" y="352806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_</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𝑗=1</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^𝑘▒〖𝑛_𝑗 ((𝑋_𝑗 ) ̅−𝑋 ̅_gm )^2 〗</a:t>
              </a:r>
              <a:endParaRPr lang="da-DK" sz="1100"/>
            </a:p>
          </xdr:txBody>
        </xdr:sp>
      </mc:Fallback>
    </mc:AlternateContent>
    <xdr:clientData/>
  </xdr:oneCellAnchor>
  <xdr:oneCellAnchor>
    <xdr:from>
      <xdr:col>6</xdr:col>
      <xdr:colOff>289560</xdr:colOff>
      <xdr:row>36</xdr:row>
      <xdr:rowOff>175260</xdr:rowOff>
    </xdr:from>
    <xdr:ext cx="1732974" cy="504241"/>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DE895E0D-794A-4603-8F5F-51EE61A1C6D6}"/>
                </a:ext>
              </a:extLst>
            </xdr:cNvPr>
            <xdr:cNvSpPr txBox="1"/>
          </xdr:nvSpPr>
          <xdr:spPr>
            <a:xfrm>
              <a:off x="6362700" y="685038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𝑘</m:t>
                        </m:r>
                      </m:sup>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acc>
                                  <m:accPr>
                                    <m:chr m:val="̅"/>
                                    <m:ctrlPr>
                                      <a:rPr lang="da-DK" sz="1100" i="1">
                                        <a:solidFill>
                                          <a:schemeClr val="tx1"/>
                                        </a:solidFill>
                                        <a:effectLst/>
                                        <a:latin typeface="Cambria Math" panose="02040503050406030204" pitchFamily="18" charset="0"/>
                                        <a:ea typeface="+mn-ea"/>
                                        <a:cs typeface="+mn-cs"/>
                                      </a:rPr>
                                    </m:ctrlPr>
                                  </m:acc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𝑗</m:t>
                                        </m:r>
                                      </m:sub>
                                    </m:sSub>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oMath>
                </m:oMathPara>
              </a14:m>
              <a:endParaRPr lang="da-DK" sz="1100"/>
            </a:p>
          </xdr:txBody>
        </xdr:sp>
      </mc:Choice>
      <mc:Fallback xmlns="">
        <xdr:sp macro="" textlink="">
          <xdr:nvSpPr>
            <xdr:cNvPr id="30" name="Tekstfelt 29">
              <a:extLst>
                <a:ext uri="{FF2B5EF4-FFF2-40B4-BE49-F238E27FC236}">
                  <a16:creationId xmlns:a16="http://schemas.microsoft.com/office/drawing/2014/main" id="{DE895E0D-794A-4603-8F5F-51EE61A1C6D6}"/>
                </a:ext>
              </a:extLst>
            </xdr:cNvPr>
            <xdr:cNvSpPr txBox="1"/>
          </xdr:nvSpPr>
          <xdr:spPr>
            <a:xfrm>
              <a:off x="6362700" y="685038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_</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𝑗=1</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^𝑘▒〖𝑛_𝑗 ((𝑋_𝑗 ) ̅−𝑋 ̅_gm )^2 〗</a:t>
              </a:r>
              <a:endParaRPr lang="da-DK" sz="1100"/>
            </a:p>
          </xdr:txBody>
        </xdr:sp>
      </mc:Fallback>
    </mc:AlternateContent>
    <xdr:clientData/>
  </xdr:oneCellAnchor>
  <xdr:oneCellAnchor>
    <xdr:from>
      <xdr:col>6</xdr:col>
      <xdr:colOff>350520</xdr:colOff>
      <xdr:row>39</xdr:row>
      <xdr:rowOff>160020</xdr:rowOff>
    </xdr:from>
    <xdr:ext cx="942181" cy="185628"/>
    <mc:AlternateContent xmlns:mc="http://schemas.openxmlformats.org/markup-compatibility/2006" xmlns:a14="http://schemas.microsoft.com/office/drawing/2010/main">
      <mc:Choice Requires="a14">
        <xdr:sp macro="" textlink="">
          <xdr:nvSpPr>
            <xdr:cNvPr id="31" name="Tekstfelt 11">
              <a:extLst>
                <a:ext uri="{FF2B5EF4-FFF2-40B4-BE49-F238E27FC236}">
                  <a16:creationId xmlns:a16="http://schemas.microsoft.com/office/drawing/2014/main" id="{62A9086F-D49C-4F5F-9B15-E9E25F5F433F}"/>
                </a:ext>
              </a:extLst>
            </xdr:cNvPr>
            <xdr:cNvSpPr txBox="1"/>
          </xdr:nvSpPr>
          <xdr:spPr>
            <a:xfrm>
              <a:off x="6423660" y="738378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r>
                      <a:rPr lang="da-DK" sz="1100" b="0" i="0">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r>
                      <a:rPr lang="da-DK" sz="1100" b="0" i="0">
                        <a:solidFill>
                          <a:schemeClr val="tx1"/>
                        </a:solidFill>
                        <a:effectLst/>
                        <a:latin typeface="Cambria Math" panose="02040503050406030204" pitchFamily="18" charset="0"/>
                        <a:ea typeface="+mn-ea"/>
                        <a:cs typeface="+mn-cs"/>
                      </a:rPr>
                      <m:t>−1</m:t>
                    </m:r>
                  </m:oMath>
                </m:oMathPara>
              </a14:m>
              <a:endParaRPr lang="da-DK">
                <a:effectLst/>
              </a:endParaRPr>
            </a:p>
          </xdr:txBody>
        </xdr:sp>
      </mc:Choice>
      <mc:Fallback xmlns="">
        <xdr:sp macro="" textlink="">
          <xdr:nvSpPr>
            <xdr:cNvPr id="31" name="Tekstfelt 11">
              <a:extLst>
                <a:ext uri="{FF2B5EF4-FFF2-40B4-BE49-F238E27FC236}">
                  <a16:creationId xmlns:a16="http://schemas.microsoft.com/office/drawing/2014/main" id="{62A9086F-D49C-4F5F-9B15-E9E25F5F433F}"/>
                </a:ext>
              </a:extLst>
            </xdr:cNvPr>
            <xdr:cNvSpPr txBox="1"/>
          </xdr:nvSpPr>
          <xdr:spPr>
            <a:xfrm>
              <a:off x="6423660" y="738378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a:t>
              </a:r>
              <a:r>
                <a:rPr lang="da-DK" sz="1100" i="0">
                  <a:solidFill>
                    <a:schemeClr val="tx1"/>
                  </a:solidFill>
                  <a:effectLst/>
                  <a:latin typeface="Cambria Math" panose="02040503050406030204" pitchFamily="18" charset="0"/>
                  <a:ea typeface="+mn-ea"/>
                  <a:cs typeface="+mn-cs"/>
                </a:rPr>
                <a:t>group</a:t>
              </a:r>
              <a:r>
                <a:rPr lang="da-DK" sz="1100" b="0" i="0">
                  <a:solidFill>
                    <a:schemeClr val="tx1"/>
                  </a:solidFill>
                  <a:effectLst/>
                  <a:latin typeface="Cambria Math" panose="02040503050406030204" pitchFamily="18" charset="0"/>
                  <a:ea typeface="+mn-ea"/>
                  <a:cs typeface="+mn-cs"/>
                </a:rPr>
                <a:t>=𝑘−1</a:t>
              </a:r>
              <a:endParaRPr lang="da-DK">
                <a:effectLst/>
              </a:endParaRPr>
            </a:p>
          </xdr:txBody>
        </xdr:sp>
      </mc:Fallback>
    </mc:AlternateContent>
    <xdr:clientData/>
  </xdr:oneCellAnchor>
  <xdr:oneCellAnchor>
    <xdr:from>
      <xdr:col>3</xdr:col>
      <xdr:colOff>586740</xdr:colOff>
      <xdr:row>39</xdr:row>
      <xdr:rowOff>175260</xdr:rowOff>
    </xdr:from>
    <xdr:ext cx="574836" cy="185628"/>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CD2D1228-DAD8-48D0-B2AD-E934B412B691}"/>
                </a:ext>
              </a:extLst>
            </xdr:cNvPr>
            <xdr:cNvSpPr txBox="1"/>
          </xdr:nvSpPr>
          <xdr:spPr>
            <a:xfrm>
              <a:off x="4617720" y="7399020"/>
              <a:ext cx="57483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CD2D1228-DAD8-48D0-B2AD-E934B412B691}"/>
                </a:ext>
              </a:extLst>
            </xdr:cNvPr>
            <xdr:cNvSpPr txBox="1"/>
          </xdr:nvSpPr>
          <xdr:spPr>
            <a:xfrm>
              <a:off x="4617720" y="7399020"/>
              <a:ext cx="57483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𝑑𝑓〗_</a:t>
              </a:r>
              <a:r>
                <a:rPr lang="da-DK" sz="1100" i="0">
                  <a:solidFill>
                    <a:schemeClr val="tx1"/>
                  </a:solidFill>
                  <a:effectLst/>
                  <a:latin typeface="+mn-lt"/>
                  <a:ea typeface="+mn-ea"/>
                  <a:cs typeface="+mn-cs"/>
                </a:rPr>
                <a:t>group</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6</xdr:col>
      <xdr:colOff>335280</xdr:colOff>
      <xdr:row>41</xdr:row>
      <xdr:rowOff>91440</xdr:rowOff>
    </xdr:from>
    <xdr:ext cx="1151534" cy="375167"/>
    <mc:AlternateContent xmlns:mc="http://schemas.openxmlformats.org/markup-compatibility/2006" xmlns:a14="http://schemas.microsoft.com/office/drawing/2010/main">
      <mc:Choice Requires="a14">
        <xdr:sp macro="" textlink="">
          <xdr:nvSpPr>
            <xdr:cNvPr id="17" name="Tekstfelt 12">
              <a:extLst>
                <a:ext uri="{FF2B5EF4-FFF2-40B4-BE49-F238E27FC236}">
                  <a16:creationId xmlns:a16="http://schemas.microsoft.com/office/drawing/2014/main" id="{0584299C-FBDB-488C-BC46-F8721CC62E6C}"/>
                </a:ext>
              </a:extLst>
            </xdr:cNvPr>
            <xdr:cNvSpPr txBox="1"/>
          </xdr:nvSpPr>
          <xdr:spPr>
            <a:xfrm>
              <a:off x="6408420" y="7680960"/>
              <a:ext cx="1151534" cy="3751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den>
                    </m:f>
                  </m:oMath>
                </m:oMathPara>
              </a14:m>
              <a:endParaRPr lang="da-DK" sz="1100"/>
            </a:p>
          </xdr:txBody>
        </xdr:sp>
      </mc:Choice>
      <mc:Fallback xmlns="">
        <xdr:sp macro="" textlink="">
          <xdr:nvSpPr>
            <xdr:cNvPr id="17" name="Tekstfelt 12">
              <a:extLst>
                <a:ext uri="{FF2B5EF4-FFF2-40B4-BE49-F238E27FC236}">
                  <a16:creationId xmlns:a16="http://schemas.microsoft.com/office/drawing/2014/main" id="{0584299C-FBDB-488C-BC46-F8721CC62E6C}"/>
                </a:ext>
              </a:extLst>
            </xdr:cNvPr>
            <xdr:cNvSpPr txBox="1"/>
          </xdr:nvSpPr>
          <xdr:spPr>
            <a:xfrm>
              <a:off x="6408420" y="7680960"/>
              <a:ext cx="1151534" cy="3751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〖𝑀𝑆〗_group</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〖𝑆𝑆〗_group/〖𝑑𝑓〗_group </a:t>
              </a:r>
              <a:endParaRPr lang="da-DK" sz="1100"/>
            </a:p>
          </xdr:txBody>
        </xdr:sp>
      </mc:Fallback>
    </mc:AlternateContent>
    <xdr:clientData/>
  </xdr:oneCellAnchor>
  <xdr:oneCellAnchor>
    <xdr:from>
      <xdr:col>3</xdr:col>
      <xdr:colOff>525780</xdr:colOff>
      <xdr:row>42</xdr:row>
      <xdr:rowOff>7620</xdr:rowOff>
    </xdr:from>
    <xdr:ext cx="631519" cy="185628"/>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E9854175-F78C-4BCD-8208-01801EF03DF3}"/>
                </a:ext>
              </a:extLst>
            </xdr:cNvPr>
            <xdr:cNvSpPr txBox="1"/>
          </xdr:nvSpPr>
          <xdr:spPr>
            <a:xfrm>
              <a:off x="4556760" y="7780020"/>
              <a:ext cx="631519"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8" name="Tekstfelt 17">
              <a:extLst>
                <a:ext uri="{FF2B5EF4-FFF2-40B4-BE49-F238E27FC236}">
                  <a16:creationId xmlns:a16="http://schemas.microsoft.com/office/drawing/2014/main" id="{E9854175-F78C-4BCD-8208-01801EF03DF3}"/>
                </a:ext>
              </a:extLst>
            </xdr:cNvPr>
            <xdr:cNvSpPr txBox="1"/>
          </xdr:nvSpPr>
          <xdr:spPr>
            <a:xfrm>
              <a:off x="4556760" y="7780020"/>
              <a:ext cx="631519"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〖𝑀𝑆〗_group</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3</xdr:col>
      <xdr:colOff>571500</xdr:colOff>
      <xdr:row>47</xdr:row>
      <xdr:rowOff>0</xdr:rowOff>
    </xdr:from>
    <xdr:ext cx="606448" cy="172227"/>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5A32FE05-453E-4D3A-AAC0-894269564684}"/>
                </a:ext>
              </a:extLst>
            </xdr:cNvPr>
            <xdr:cNvSpPr txBox="1"/>
          </xdr:nvSpPr>
          <xdr:spPr>
            <a:xfrm>
              <a:off x="4602480" y="8686800"/>
              <a:ext cx="6064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𝑇𝑜𝑡𝑎𝑙</m:t>
                        </m:r>
                      </m:sub>
                    </m:sSub>
                    <m:r>
                      <a:rPr lang="da-DK" sz="1100" b="0" i="1">
                        <a:latin typeface="Cambria Math" panose="02040503050406030204" pitchFamily="18" charset="0"/>
                      </a:rPr>
                      <m:t>=</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5A32FE05-453E-4D3A-AAC0-894269564684}"/>
                </a:ext>
              </a:extLst>
            </xdr:cNvPr>
            <xdr:cNvSpPr txBox="1"/>
          </xdr:nvSpPr>
          <xdr:spPr>
            <a:xfrm>
              <a:off x="4602480" y="8686800"/>
              <a:ext cx="6064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𝑆𝑆_𝑇𝑜𝑡𝑎𝑙=</a:t>
              </a:r>
              <a:endParaRPr lang="da-DK" sz="1100"/>
            </a:p>
          </xdr:txBody>
        </xdr:sp>
      </mc:Fallback>
    </mc:AlternateContent>
    <xdr:clientData/>
  </xdr:oneCellAnchor>
  <xdr:oneCellAnchor>
    <xdr:from>
      <xdr:col>3</xdr:col>
      <xdr:colOff>541020</xdr:colOff>
      <xdr:row>49</xdr:row>
      <xdr:rowOff>0</xdr:rowOff>
    </xdr:from>
    <xdr:ext cx="643574" cy="182614"/>
    <mc:AlternateContent xmlns:mc="http://schemas.openxmlformats.org/markup-compatibility/2006" xmlns:a14="http://schemas.microsoft.com/office/drawing/2010/main">
      <mc:Choice Requires="a14">
        <xdr:sp macro="" textlink="">
          <xdr:nvSpPr>
            <xdr:cNvPr id="41" name="Tekstfelt 40">
              <a:extLst>
                <a:ext uri="{FF2B5EF4-FFF2-40B4-BE49-F238E27FC236}">
                  <a16:creationId xmlns:a16="http://schemas.microsoft.com/office/drawing/2014/main" id="{23EC8A13-3AC1-405C-994E-C8740CC09981}"/>
                </a:ext>
              </a:extLst>
            </xdr:cNvPr>
            <xdr:cNvSpPr txBox="1"/>
          </xdr:nvSpPr>
          <xdr:spPr>
            <a:xfrm>
              <a:off x="4572000" y="905256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oMath>
                </m:oMathPara>
              </a14:m>
              <a:endParaRPr lang="da-DK" sz="1100"/>
            </a:p>
          </xdr:txBody>
        </xdr:sp>
      </mc:Choice>
      <mc:Fallback xmlns="">
        <xdr:sp macro="" textlink="">
          <xdr:nvSpPr>
            <xdr:cNvPr id="41" name="Tekstfelt 40">
              <a:extLst>
                <a:ext uri="{FF2B5EF4-FFF2-40B4-BE49-F238E27FC236}">
                  <a16:creationId xmlns:a16="http://schemas.microsoft.com/office/drawing/2014/main" id="{23EC8A13-3AC1-405C-994E-C8740CC09981}"/>
                </a:ext>
              </a:extLst>
            </xdr:cNvPr>
            <xdr:cNvSpPr txBox="1"/>
          </xdr:nvSpPr>
          <xdr:spPr>
            <a:xfrm>
              <a:off x="4572000" y="905256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endParaRPr lang="da-DK" sz="1100"/>
            </a:p>
          </xdr:txBody>
        </xdr:sp>
      </mc:Fallback>
    </mc:AlternateContent>
    <xdr:clientData/>
  </xdr:oneCellAnchor>
  <xdr:oneCellAnchor>
    <xdr:from>
      <xdr:col>3</xdr:col>
      <xdr:colOff>571500</xdr:colOff>
      <xdr:row>50</xdr:row>
      <xdr:rowOff>152400</xdr:rowOff>
    </xdr:from>
    <xdr:ext cx="611386" cy="17222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9B4D770E-3801-4949-B218-1CB61668AC33}"/>
                </a:ext>
              </a:extLst>
            </xdr:cNvPr>
            <xdr:cNvSpPr txBox="1"/>
          </xdr:nvSpPr>
          <xdr:spPr>
            <a:xfrm>
              <a:off x="4602480" y="9387840"/>
              <a:ext cx="6113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9B4D770E-3801-4949-B218-1CB61668AC33}"/>
                </a:ext>
              </a:extLst>
            </xdr:cNvPr>
            <xdr:cNvSpPr txBox="1"/>
          </xdr:nvSpPr>
          <xdr:spPr>
            <a:xfrm>
              <a:off x="4602480" y="9387840"/>
              <a:ext cx="6113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𝑆𝑆_𝑒𝑟𝑟𝑜𝑟=</a:t>
              </a:r>
              <a:endParaRPr lang="da-DK" sz="1100"/>
            </a:p>
          </xdr:txBody>
        </xdr:sp>
      </mc:Fallback>
    </mc:AlternateContent>
    <xdr:clientData/>
  </xdr:oneCellAnchor>
  <xdr:oneCellAnchor>
    <xdr:from>
      <xdr:col>6</xdr:col>
      <xdr:colOff>167640</xdr:colOff>
      <xdr:row>50</xdr:row>
      <xdr:rowOff>152400</xdr:rowOff>
    </xdr:from>
    <xdr:ext cx="1527726" cy="185628"/>
    <mc:AlternateContent xmlns:mc="http://schemas.openxmlformats.org/markup-compatibility/2006" xmlns:a14="http://schemas.microsoft.com/office/drawing/2010/main">
      <mc:Choice Requires="a14">
        <xdr:sp macro="" textlink="">
          <xdr:nvSpPr>
            <xdr:cNvPr id="43" name="Tekstfelt 17">
              <a:extLst>
                <a:ext uri="{FF2B5EF4-FFF2-40B4-BE49-F238E27FC236}">
                  <a16:creationId xmlns:a16="http://schemas.microsoft.com/office/drawing/2014/main" id="{FEE394A8-093F-40EC-AB18-C890A495B0A1}"/>
                </a:ext>
              </a:extLst>
            </xdr:cNvPr>
            <xdr:cNvSpPr txBox="1"/>
          </xdr:nvSpPr>
          <xdr:spPr>
            <a:xfrm>
              <a:off x="6240780" y="938784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oMath>
                </m:oMathPara>
              </a14:m>
              <a:endParaRPr lang="da-DK" sz="1100"/>
            </a:p>
          </xdr:txBody>
        </xdr:sp>
      </mc:Choice>
      <mc:Fallback xmlns="">
        <xdr:sp macro="" textlink="">
          <xdr:nvSpPr>
            <xdr:cNvPr id="43" name="Tekstfelt 17">
              <a:extLst>
                <a:ext uri="{FF2B5EF4-FFF2-40B4-BE49-F238E27FC236}">
                  <a16:creationId xmlns:a16="http://schemas.microsoft.com/office/drawing/2014/main" id="{FEE394A8-093F-40EC-AB18-C890A495B0A1}"/>
                </a:ext>
              </a:extLst>
            </xdr:cNvPr>
            <xdr:cNvSpPr txBox="1"/>
          </xdr:nvSpPr>
          <xdr:spPr>
            <a:xfrm>
              <a:off x="6240780" y="938784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error=</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total−</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endParaRPr lang="da-DK" sz="1100"/>
            </a:p>
          </xdr:txBody>
        </xdr:sp>
      </mc:Fallback>
    </mc:AlternateContent>
    <xdr:clientData/>
  </xdr:oneCellAnchor>
  <xdr:oneCellAnchor>
    <xdr:from>
      <xdr:col>6</xdr:col>
      <xdr:colOff>66675</xdr:colOff>
      <xdr:row>53</xdr:row>
      <xdr:rowOff>166687</xdr:rowOff>
    </xdr:from>
    <xdr:ext cx="2091277" cy="172227"/>
    <mc:AlternateContent xmlns:mc="http://schemas.openxmlformats.org/markup-compatibility/2006" xmlns:a14="http://schemas.microsoft.com/office/drawing/2010/main">
      <mc:Choice Requires="a14">
        <xdr:sp macro="" textlink="">
          <xdr:nvSpPr>
            <xdr:cNvPr id="230" name="Tekstfelt 12">
              <a:extLst>
                <a:ext uri="{FF2B5EF4-FFF2-40B4-BE49-F238E27FC236}">
                  <a16:creationId xmlns:a16="http://schemas.microsoft.com/office/drawing/2014/main" id="{C10D9EC0-9D90-4028-BBA2-62F9DDDD1257}"/>
                </a:ext>
              </a:extLst>
            </xdr:cNvPr>
            <xdr:cNvSpPr txBox="1"/>
          </xdr:nvSpPr>
          <xdr:spPr>
            <a:xfrm>
              <a:off x="6376988" y="9891712"/>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𝑘</m:t>
                        </m:r>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oMath>
                </m:oMathPara>
              </a14:m>
              <a:endParaRPr lang="da-DK">
                <a:effectLst/>
              </a:endParaRPr>
            </a:p>
          </xdr:txBody>
        </xdr:sp>
      </mc:Choice>
      <mc:Fallback xmlns="">
        <xdr:sp macro="" textlink="">
          <xdr:nvSpPr>
            <xdr:cNvPr id="230" name="Tekstfelt 12">
              <a:extLst>
                <a:ext uri="{FF2B5EF4-FFF2-40B4-BE49-F238E27FC236}">
                  <a16:creationId xmlns:a16="http://schemas.microsoft.com/office/drawing/2014/main" id="{C10D9EC0-9D90-4028-BBA2-62F9DDDD1257}"/>
                </a:ext>
              </a:extLst>
            </xdr:cNvPr>
            <xdr:cNvSpPr txBox="1"/>
          </xdr:nvSpPr>
          <xdr:spPr>
            <a:xfrm>
              <a:off x="6376988" y="9891712"/>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𝑑𝑓〗_error=𝑁−1−(𝑘−1)=𝑁−𝑘</a:t>
              </a:r>
              <a:endParaRPr lang="da-DK">
                <a:effectLst/>
              </a:endParaRPr>
            </a:p>
          </xdr:txBody>
        </xdr:sp>
      </mc:Fallback>
    </mc:AlternateContent>
    <xdr:clientData/>
  </xdr:oneCellAnchor>
  <xdr:oneCellAnchor>
    <xdr:from>
      <xdr:col>3</xdr:col>
      <xdr:colOff>579120</xdr:colOff>
      <xdr:row>53</xdr:row>
      <xdr:rowOff>167640</xdr:rowOff>
    </xdr:from>
    <xdr:ext cx="601831" cy="17222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4D087222-F53D-474B-AEFB-709D5E7FC0D8}"/>
                </a:ext>
              </a:extLst>
            </xdr:cNvPr>
            <xdr:cNvSpPr txBox="1"/>
          </xdr:nvSpPr>
          <xdr:spPr>
            <a:xfrm>
              <a:off x="4610100" y="9951720"/>
              <a:ext cx="6018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m:t>
                    </m:r>
                    <m:sSub>
                      <m:sSubPr>
                        <m:ctrlPr>
                          <a:rPr lang="da-DK" sz="1100" b="0" i="1">
                            <a:latin typeface="Cambria Math" panose="02040503050406030204" pitchFamily="18" charset="0"/>
                          </a:rPr>
                        </m:ctrlPr>
                      </m:sSubPr>
                      <m:e>
                        <m:r>
                          <a:rPr lang="da-DK" sz="1100" b="0" i="1">
                            <a:latin typeface="Cambria Math" panose="02040503050406030204" pitchFamily="18" charset="0"/>
                          </a:rPr>
                          <m:t>𝑓</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4D087222-F53D-474B-AEFB-709D5E7FC0D8}"/>
                </a:ext>
              </a:extLst>
            </xdr:cNvPr>
            <xdr:cNvSpPr txBox="1"/>
          </xdr:nvSpPr>
          <xdr:spPr>
            <a:xfrm>
              <a:off x="4610100" y="9951720"/>
              <a:ext cx="6018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𝑑𝑓_𝑒𝑟𝑟𝑜𝑟=</a:t>
              </a:r>
              <a:endParaRPr lang="da-DK" sz="1100"/>
            </a:p>
          </xdr:txBody>
        </xdr:sp>
      </mc:Fallback>
    </mc:AlternateContent>
    <xdr:clientData/>
  </xdr:oneCellAnchor>
  <xdr:oneCellAnchor>
    <xdr:from>
      <xdr:col>4</xdr:col>
      <xdr:colOff>175260</xdr:colOff>
      <xdr:row>59</xdr:row>
      <xdr:rowOff>15240</xdr:rowOff>
    </xdr:from>
    <xdr:ext cx="323743" cy="177806"/>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558E5C0F-A175-45E8-97EA-8F705C723D75}"/>
                </a:ext>
              </a:extLst>
            </xdr:cNvPr>
            <xdr:cNvSpPr txBox="1"/>
          </xdr:nvSpPr>
          <xdr:spPr>
            <a:xfrm>
              <a:off x="4815840" y="10904220"/>
              <a:ext cx="323743" cy="1778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558E5C0F-A175-45E8-97EA-8F705C723D75}"/>
                </a:ext>
              </a:extLst>
            </xdr:cNvPr>
            <xdr:cNvSpPr txBox="1"/>
          </xdr:nvSpPr>
          <xdr:spPr>
            <a:xfrm>
              <a:off x="4815840" y="10904220"/>
              <a:ext cx="323743" cy="1778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𝑆_1^2=</a:t>
              </a:r>
              <a:endParaRPr lang="da-DK" sz="1100"/>
            </a:p>
          </xdr:txBody>
        </xdr:sp>
      </mc:Fallback>
    </mc:AlternateContent>
    <xdr:clientData/>
  </xdr:oneCellAnchor>
  <xdr:oneCellAnchor>
    <xdr:from>
      <xdr:col>4</xdr:col>
      <xdr:colOff>167640</xdr:colOff>
      <xdr:row>60</xdr:row>
      <xdr:rowOff>144780</xdr:rowOff>
    </xdr:from>
    <xdr:ext cx="323742" cy="177997"/>
    <mc:AlternateContent xmlns:mc="http://schemas.openxmlformats.org/markup-compatibility/2006" xmlns:a14="http://schemas.microsoft.com/office/drawing/2010/main">
      <mc:Choice Requires="a14">
        <xdr:sp macro="" textlink="">
          <xdr:nvSpPr>
            <xdr:cNvPr id="48" name="Tekstfelt 47">
              <a:extLst>
                <a:ext uri="{FF2B5EF4-FFF2-40B4-BE49-F238E27FC236}">
                  <a16:creationId xmlns:a16="http://schemas.microsoft.com/office/drawing/2014/main" id="{AE5E2AE1-95C8-42E2-A5DE-ED1D87136060}"/>
                </a:ext>
              </a:extLst>
            </xdr:cNvPr>
            <xdr:cNvSpPr txBox="1"/>
          </xdr:nvSpPr>
          <xdr:spPr>
            <a:xfrm>
              <a:off x="4808220" y="10843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48" name="Tekstfelt 47">
              <a:extLst>
                <a:ext uri="{FF2B5EF4-FFF2-40B4-BE49-F238E27FC236}">
                  <a16:creationId xmlns:a16="http://schemas.microsoft.com/office/drawing/2014/main" id="{AE5E2AE1-95C8-42E2-A5DE-ED1D87136060}"/>
                </a:ext>
              </a:extLst>
            </xdr:cNvPr>
            <xdr:cNvSpPr txBox="1"/>
          </xdr:nvSpPr>
          <xdr:spPr>
            <a:xfrm>
              <a:off x="4808220" y="10843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𝑆_2^2=</a:t>
              </a:r>
              <a:endParaRPr lang="da-DK" sz="1100"/>
            </a:p>
          </xdr:txBody>
        </xdr:sp>
      </mc:Fallback>
    </mc:AlternateContent>
    <xdr:clientData/>
  </xdr:oneCellAnchor>
  <xdr:oneCellAnchor>
    <xdr:from>
      <xdr:col>4</xdr:col>
      <xdr:colOff>144780</xdr:colOff>
      <xdr:row>62</xdr:row>
      <xdr:rowOff>160020</xdr:rowOff>
    </xdr:from>
    <xdr:ext cx="323742" cy="17799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60470079-E8A3-474A-9886-5CEC478ED9DB}"/>
                </a:ext>
              </a:extLst>
            </xdr:cNvPr>
            <xdr:cNvSpPr txBox="1"/>
          </xdr:nvSpPr>
          <xdr:spPr>
            <a:xfrm>
              <a:off x="4785360" y="11224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3</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51" name="Tekstfelt 50">
              <a:extLst>
                <a:ext uri="{FF2B5EF4-FFF2-40B4-BE49-F238E27FC236}">
                  <a16:creationId xmlns:a16="http://schemas.microsoft.com/office/drawing/2014/main" id="{60470079-E8A3-474A-9886-5CEC478ED9DB}"/>
                </a:ext>
              </a:extLst>
            </xdr:cNvPr>
            <xdr:cNvSpPr txBox="1"/>
          </xdr:nvSpPr>
          <xdr:spPr>
            <a:xfrm>
              <a:off x="4785360" y="11224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𝑆_3^2=</a:t>
              </a:r>
              <a:endParaRPr lang="da-DK" sz="1100"/>
            </a:p>
          </xdr:txBody>
        </xdr:sp>
      </mc:Fallback>
    </mc:AlternateContent>
    <xdr:clientData/>
  </xdr:oneCellAnchor>
  <xdr:oneCellAnchor>
    <xdr:from>
      <xdr:col>4</xdr:col>
      <xdr:colOff>121920</xdr:colOff>
      <xdr:row>66</xdr:row>
      <xdr:rowOff>175260</xdr:rowOff>
    </xdr:from>
    <xdr:ext cx="323742" cy="179216"/>
    <mc:AlternateContent xmlns:mc="http://schemas.openxmlformats.org/markup-compatibility/2006" xmlns:a14="http://schemas.microsoft.com/office/drawing/2010/main">
      <mc:Choice Requires="a14">
        <xdr:sp macro="" textlink="">
          <xdr:nvSpPr>
            <xdr:cNvPr id="53" name="Tekstfelt 52">
              <a:extLst>
                <a:ext uri="{FF2B5EF4-FFF2-40B4-BE49-F238E27FC236}">
                  <a16:creationId xmlns:a16="http://schemas.microsoft.com/office/drawing/2014/main" id="{2C9A3D74-FFDF-4B1E-82CB-81906BB948E0}"/>
                </a:ext>
              </a:extLst>
            </xdr:cNvPr>
            <xdr:cNvSpPr txBox="1"/>
          </xdr:nvSpPr>
          <xdr:spPr>
            <a:xfrm>
              <a:off x="4762500" y="11971020"/>
              <a:ext cx="32374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5</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53" name="Tekstfelt 52">
              <a:extLst>
                <a:ext uri="{FF2B5EF4-FFF2-40B4-BE49-F238E27FC236}">
                  <a16:creationId xmlns:a16="http://schemas.microsoft.com/office/drawing/2014/main" id="{2C9A3D74-FFDF-4B1E-82CB-81906BB948E0}"/>
                </a:ext>
              </a:extLst>
            </xdr:cNvPr>
            <xdr:cNvSpPr txBox="1"/>
          </xdr:nvSpPr>
          <xdr:spPr>
            <a:xfrm>
              <a:off x="4762500" y="11971020"/>
              <a:ext cx="32374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𝑆_5^2=</a:t>
              </a:r>
              <a:endParaRPr lang="da-DK" sz="1100"/>
            </a:p>
          </xdr:txBody>
        </xdr:sp>
      </mc:Fallback>
    </mc:AlternateContent>
    <xdr:clientData/>
  </xdr:oneCellAnchor>
  <xdr:oneCellAnchor>
    <xdr:from>
      <xdr:col>4</xdr:col>
      <xdr:colOff>129540</xdr:colOff>
      <xdr:row>64</xdr:row>
      <xdr:rowOff>175260</xdr:rowOff>
    </xdr:from>
    <xdr:ext cx="323742" cy="177677"/>
    <mc:AlternateContent xmlns:mc="http://schemas.openxmlformats.org/markup-compatibility/2006" xmlns:a14="http://schemas.microsoft.com/office/drawing/2010/main">
      <mc:Choice Requires="a14">
        <xdr:sp macro="" textlink="">
          <xdr:nvSpPr>
            <xdr:cNvPr id="54" name="Tekstfelt 53">
              <a:extLst>
                <a:ext uri="{FF2B5EF4-FFF2-40B4-BE49-F238E27FC236}">
                  <a16:creationId xmlns:a16="http://schemas.microsoft.com/office/drawing/2014/main" id="{A90BAFBC-8C5F-4EFE-B0F0-9CD1CF92493E}"/>
                </a:ext>
              </a:extLst>
            </xdr:cNvPr>
            <xdr:cNvSpPr txBox="1"/>
          </xdr:nvSpPr>
          <xdr:spPr>
            <a:xfrm>
              <a:off x="4770120" y="11605260"/>
              <a:ext cx="323742" cy="1776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4</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54" name="Tekstfelt 53">
              <a:extLst>
                <a:ext uri="{FF2B5EF4-FFF2-40B4-BE49-F238E27FC236}">
                  <a16:creationId xmlns:a16="http://schemas.microsoft.com/office/drawing/2014/main" id="{A90BAFBC-8C5F-4EFE-B0F0-9CD1CF92493E}"/>
                </a:ext>
              </a:extLst>
            </xdr:cNvPr>
            <xdr:cNvSpPr txBox="1"/>
          </xdr:nvSpPr>
          <xdr:spPr>
            <a:xfrm>
              <a:off x="4770120" y="11605260"/>
              <a:ext cx="323742" cy="1776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𝑆_4^2=</a:t>
              </a:r>
              <a:endParaRPr lang="da-DK" sz="1100"/>
            </a:p>
          </xdr:txBody>
        </xdr:sp>
      </mc:Fallback>
    </mc:AlternateContent>
    <xdr:clientData/>
  </xdr:oneCellAnchor>
  <xdr:oneCellAnchor>
    <xdr:from>
      <xdr:col>6</xdr:col>
      <xdr:colOff>137160</xdr:colOff>
      <xdr:row>56</xdr:row>
      <xdr:rowOff>91440</xdr:rowOff>
    </xdr:from>
    <xdr:ext cx="1023934" cy="347659"/>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FDA6ADC1-D1BF-49B0-ABFD-26CB2D362095}"/>
                </a:ext>
              </a:extLst>
            </xdr:cNvPr>
            <xdr:cNvSpPr txBox="1"/>
          </xdr:nvSpPr>
          <xdr:spPr>
            <a:xfrm>
              <a:off x="6210300" y="10424160"/>
              <a:ext cx="1023934"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error</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error</m:t>
                            </m:r>
                          </m:sub>
                        </m:sSub>
                      </m:den>
                    </m:f>
                  </m:oMath>
                </m:oMathPara>
              </a14:m>
              <a:endParaRPr lang="da-DK" sz="1100"/>
            </a:p>
          </xdr:txBody>
        </xdr:sp>
      </mc:Choice>
      <mc:Fallback xmlns="">
        <xdr:sp macro="" textlink="">
          <xdr:nvSpPr>
            <xdr:cNvPr id="23" name="Tekstfelt 22">
              <a:extLst>
                <a:ext uri="{FF2B5EF4-FFF2-40B4-BE49-F238E27FC236}">
                  <a16:creationId xmlns:a16="http://schemas.microsoft.com/office/drawing/2014/main" id="{FDA6ADC1-D1BF-49B0-ABFD-26CB2D362095}"/>
                </a:ext>
              </a:extLst>
            </xdr:cNvPr>
            <xdr:cNvSpPr txBox="1"/>
          </xdr:nvSpPr>
          <xdr:spPr>
            <a:xfrm>
              <a:off x="6210300" y="10424160"/>
              <a:ext cx="1023934"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〖𝑀𝑆〗_error=〖𝑆𝑆〗_error/〖𝑑𝑓〗_error </a:t>
              </a:r>
              <a:endParaRPr lang="da-DK" sz="1100"/>
            </a:p>
          </xdr:txBody>
        </xdr:sp>
      </mc:Fallback>
    </mc:AlternateContent>
    <xdr:clientData/>
  </xdr:oneCellAnchor>
  <xdr:oneCellAnchor>
    <xdr:from>
      <xdr:col>3</xdr:col>
      <xdr:colOff>548640</xdr:colOff>
      <xdr:row>56</xdr:row>
      <xdr:rowOff>152400</xdr:rowOff>
    </xdr:from>
    <xdr:ext cx="657488" cy="172227"/>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2A28DF00-4A1D-4856-B8B5-02AD7194E2BE}"/>
                </a:ext>
              </a:extLst>
            </xdr:cNvPr>
            <xdr:cNvSpPr txBox="1"/>
          </xdr:nvSpPr>
          <xdr:spPr>
            <a:xfrm>
              <a:off x="4579620" y="1048512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2A28DF00-4A1D-4856-B8B5-02AD7194E2BE}"/>
                </a:ext>
              </a:extLst>
            </xdr:cNvPr>
            <xdr:cNvSpPr txBox="1"/>
          </xdr:nvSpPr>
          <xdr:spPr>
            <a:xfrm>
              <a:off x="4579620" y="1048512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𝑀𝑆_𝑒𝑟𝑟𝑜𝑟=</a:t>
              </a:r>
              <a:endParaRPr lang="da-DK" sz="1100"/>
            </a:p>
          </xdr:txBody>
        </xdr:sp>
      </mc:Fallback>
    </mc:AlternateContent>
    <xdr:clientData/>
  </xdr:oneCellAnchor>
  <xdr:oneCellAnchor>
    <xdr:from>
      <xdr:col>6</xdr:col>
      <xdr:colOff>162878</xdr:colOff>
      <xdr:row>68</xdr:row>
      <xdr:rowOff>65722</xdr:rowOff>
    </xdr:from>
    <xdr:ext cx="2293255" cy="377283"/>
    <mc:AlternateContent xmlns:mc="http://schemas.openxmlformats.org/markup-compatibility/2006" xmlns:a14="http://schemas.microsoft.com/office/drawing/2010/main">
      <mc:Choice Requires="a14">
        <xdr:sp macro="" textlink="">
          <xdr:nvSpPr>
            <xdr:cNvPr id="232" name="Tekstfelt 227">
              <a:extLst>
                <a:ext uri="{FF2B5EF4-FFF2-40B4-BE49-F238E27FC236}">
                  <a16:creationId xmlns:a16="http://schemas.microsoft.com/office/drawing/2014/main" id="{EE3D363F-BE00-468B-940A-740FCE1FD221}"/>
                </a:ext>
              </a:extLst>
            </xdr:cNvPr>
            <xdr:cNvSpPr txBox="1"/>
          </xdr:nvSpPr>
          <xdr:spPr>
            <a:xfrm>
              <a:off x="6330316" y="12495847"/>
              <a:ext cx="2293255" cy="3772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en-US" sz="1100" i="1">
                            <a:solidFill>
                              <a:schemeClr val="tx1"/>
                            </a:solidFill>
                            <a:effectLst/>
                            <a:latin typeface="Cambria Math" panose="02040503050406030204" pitchFamily="18" charset="0"/>
                            <a:ea typeface="+mn-ea"/>
                            <a:cs typeface="+mn-cs"/>
                          </a:rPr>
                        </m:ctrlPr>
                      </m:fPr>
                      <m:num>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1</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2</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3</m:t>
                            </m:r>
                          </m:sub>
                          <m:sup>
                            <m:r>
                              <a:rPr lang="en-US" sz="1100" i="1">
                                <a:solidFill>
                                  <a:schemeClr val="tx1"/>
                                </a:solidFill>
                                <a:effectLst/>
                                <a:latin typeface="Cambria Math" panose="02040503050406030204" pitchFamily="18" charset="0"/>
                                <a:ea typeface="+mn-ea"/>
                                <a:cs typeface="+mn-cs"/>
                              </a:rPr>
                              <m:t>2</m:t>
                            </m:r>
                          </m:sup>
                        </m:sSubSup>
                      </m:num>
                      <m:den>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den>
                    </m:f>
                  </m:oMath>
                </m:oMathPara>
              </a14:m>
              <a:endParaRPr lang="da-DK" sz="1100"/>
            </a:p>
          </xdr:txBody>
        </xdr:sp>
      </mc:Choice>
      <mc:Fallback xmlns="">
        <xdr:sp macro="" textlink="">
          <xdr:nvSpPr>
            <xdr:cNvPr id="317" name="Tekstfelt 227">
              <a:extLst>
                <a:ext uri="{FF2B5EF4-FFF2-40B4-BE49-F238E27FC236}">
                  <a16:creationId xmlns:a16="http://schemas.microsoft.com/office/drawing/2014/main" id="{EE3D363F-BE00-468B-940A-740FCE1FD221}"/>
                </a:ext>
              </a:extLst>
            </xdr:cNvPr>
            <xdr:cNvSpPr txBox="1"/>
          </xdr:nvSpPr>
          <xdr:spPr>
            <a:xfrm>
              <a:off x="6330316" y="12495847"/>
              <a:ext cx="2293255" cy="3772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1</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𝑘</a:t>
              </a:r>
              <a:r>
                <a:rPr lang="en-US"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510540</xdr:colOff>
      <xdr:row>69</xdr:row>
      <xdr:rowOff>7620</xdr:rowOff>
    </xdr:from>
    <xdr:ext cx="657488" cy="172227"/>
    <mc:AlternateContent xmlns:mc="http://schemas.openxmlformats.org/markup-compatibility/2006" xmlns:a14="http://schemas.microsoft.com/office/drawing/2010/main">
      <mc:Choice Requires="a14">
        <xdr:sp macro="" textlink="">
          <xdr:nvSpPr>
            <xdr:cNvPr id="229" name="Tekstfelt 228">
              <a:extLst>
                <a:ext uri="{FF2B5EF4-FFF2-40B4-BE49-F238E27FC236}">
                  <a16:creationId xmlns:a16="http://schemas.microsoft.com/office/drawing/2014/main" id="{7F7C1008-F957-4ACA-9993-A19BAD7F11E3}"/>
                </a:ext>
              </a:extLst>
            </xdr:cNvPr>
            <xdr:cNvSpPr txBox="1"/>
          </xdr:nvSpPr>
          <xdr:spPr>
            <a:xfrm>
              <a:off x="4541520" y="1381506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29" name="Tekstfelt 228">
              <a:extLst>
                <a:ext uri="{FF2B5EF4-FFF2-40B4-BE49-F238E27FC236}">
                  <a16:creationId xmlns:a16="http://schemas.microsoft.com/office/drawing/2014/main" id="{7F7C1008-F957-4ACA-9993-A19BAD7F11E3}"/>
                </a:ext>
              </a:extLst>
            </xdr:cNvPr>
            <xdr:cNvSpPr txBox="1"/>
          </xdr:nvSpPr>
          <xdr:spPr>
            <a:xfrm>
              <a:off x="4541520" y="1381506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𝑀𝑆_𝑒𝑟𝑟𝑜𝑟=</a:t>
              </a:r>
              <a:endParaRPr lang="da-DK" sz="1100"/>
            </a:p>
          </xdr:txBody>
        </xdr:sp>
      </mc:Fallback>
    </mc:AlternateContent>
    <xdr:clientData/>
  </xdr:oneCellAnchor>
  <xdr:oneCellAnchor>
    <xdr:from>
      <xdr:col>4</xdr:col>
      <xdr:colOff>236220</xdr:colOff>
      <xdr:row>73</xdr:row>
      <xdr:rowOff>15240</xdr:rowOff>
    </xdr:from>
    <xdr:ext cx="268150" cy="172227"/>
    <mc:AlternateContent xmlns:mc="http://schemas.openxmlformats.org/markup-compatibility/2006" xmlns:a14="http://schemas.microsoft.com/office/drawing/2010/main">
      <mc:Choice Requires="a14">
        <xdr:sp macro="" textlink="">
          <xdr:nvSpPr>
            <xdr:cNvPr id="69" name="Tekstfelt 68">
              <a:extLst>
                <a:ext uri="{FF2B5EF4-FFF2-40B4-BE49-F238E27FC236}">
                  <a16:creationId xmlns:a16="http://schemas.microsoft.com/office/drawing/2014/main" id="{4A83CA0F-4160-4746-B339-F77643755C87}"/>
                </a:ext>
              </a:extLst>
            </xdr:cNvPr>
            <xdr:cNvSpPr txBox="1"/>
          </xdr:nvSpPr>
          <xdr:spPr>
            <a:xfrm>
              <a:off x="4876800" y="134721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𝐹</m:t>
                    </m:r>
                    <m:r>
                      <a:rPr lang="da-DK" sz="1100" b="0" i="1">
                        <a:latin typeface="Cambria Math" panose="02040503050406030204" pitchFamily="18" charset="0"/>
                      </a:rPr>
                      <m:t>=</m:t>
                    </m:r>
                  </m:oMath>
                </m:oMathPara>
              </a14:m>
              <a:endParaRPr lang="da-DK" sz="1100"/>
            </a:p>
          </xdr:txBody>
        </xdr:sp>
      </mc:Choice>
      <mc:Fallback xmlns="">
        <xdr:sp macro="" textlink="">
          <xdr:nvSpPr>
            <xdr:cNvPr id="69" name="Tekstfelt 68">
              <a:extLst>
                <a:ext uri="{FF2B5EF4-FFF2-40B4-BE49-F238E27FC236}">
                  <a16:creationId xmlns:a16="http://schemas.microsoft.com/office/drawing/2014/main" id="{4A83CA0F-4160-4746-B339-F77643755C87}"/>
                </a:ext>
              </a:extLst>
            </xdr:cNvPr>
            <xdr:cNvSpPr txBox="1"/>
          </xdr:nvSpPr>
          <xdr:spPr>
            <a:xfrm>
              <a:off x="4876800" y="134721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𝐹=</a:t>
              </a:r>
              <a:endParaRPr lang="da-DK" sz="1100"/>
            </a:p>
          </xdr:txBody>
        </xdr:sp>
      </mc:Fallback>
    </mc:AlternateContent>
    <xdr:clientData/>
  </xdr:oneCellAnchor>
  <xdr:oneCellAnchor>
    <xdr:from>
      <xdr:col>4</xdr:col>
      <xdr:colOff>251460</xdr:colOff>
      <xdr:row>74</xdr:row>
      <xdr:rowOff>175260</xdr:rowOff>
    </xdr:from>
    <xdr:ext cx="268150" cy="172227"/>
    <mc:AlternateContent xmlns:mc="http://schemas.openxmlformats.org/markup-compatibility/2006" xmlns:a14="http://schemas.microsoft.com/office/drawing/2010/main">
      <mc:Choice Requires="a14">
        <xdr:sp macro="" textlink="">
          <xdr:nvSpPr>
            <xdr:cNvPr id="70" name="Tekstfelt 69">
              <a:extLst>
                <a:ext uri="{FF2B5EF4-FFF2-40B4-BE49-F238E27FC236}">
                  <a16:creationId xmlns:a16="http://schemas.microsoft.com/office/drawing/2014/main" id="{9D6ECA2E-19D8-4653-AD13-8D5A49E9E0C5}"/>
                </a:ext>
              </a:extLst>
            </xdr:cNvPr>
            <xdr:cNvSpPr txBox="1"/>
          </xdr:nvSpPr>
          <xdr:spPr>
            <a:xfrm>
              <a:off x="4892040" y="138150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𝐹</m:t>
                    </m:r>
                    <m:r>
                      <a:rPr lang="da-DK" sz="1100" b="0" i="1">
                        <a:latin typeface="Cambria Math" panose="02040503050406030204" pitchFamily="18" charset="0"/>
                      </a:rPr>
                      <m:t>=</m:t>
                    </m:r>
                  </m:oMath>
                </m:oMathPara>
              </a14:m>
              <a:endParaRPr lang="da-DK" sz="1100"/>
            </a:p>
          </xdr:txBody>
        </xdr:sp>
      </mc:Choice>
      <mc:Fallback xmlns="">
        <xdr:sp macro="" textlink="">
          <xdr:nvSpPr>
            <xdr:cNvPr id="70" name="Tekstfelt 69">
              <a:extLst>
                <a:ext uri="{FF2B5EF4-FFF2-40B4-BE49-F238E27FC236}">
                  <a16:creationId xmlns:a16="http://schemas.microsoft.com/office/drawing/2014/main" id="{9D6ECA2E-19D8-4653-AD13-8D5A49E9E0C5}"/>
                </a:ext>
              </a:extLst>
            </xdr:cNvPr>
            <xdr:cNvSpPr txBox="1"/>
          </xdr:nvSpPr>
          <xdr:spPr>
            <a:xfrm>
              <a:off x="4892040" y="138150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𝐹=</a:t>
              </a:r>
              <a:endParaRPr lang="da-DK" sz="1100"/>
            </a:p>
          </xdr:txBody>
        </xdr:sp>
      </mc:Fallback>
    </mc:AlternateContent>
    <xdr:clientData/>
  </xdr:oneCellAnchor>
  <xdr:oneCellAnchor>
    <xdr:from>
      <xdr:col>6</xdr:col>
      <xdr:colOff>274320</xdr:colOff>
      <xdr:row>73</xdr:row>
      <xdr:rowOff>114300</xdr:rowOff>
    </xdr:from>
    <xdr:ext cx="763862" cy="353751"/>
    <mc:AlternateContent xmlns:mc="http://schemas.openxmlformats.org/markup-compatibility/2006" xmlns:a14="http://schemas.microsoft.com/office/drawing/2010/main">
      <mc:Choice Requires="a14">
        <xdr:sp macro="" textlink="">
          <xdr:nvSpPr>
            <xdr:cNvPr id="71" name="Tekstfelt 1">
              <a:extLst>
                <a:ext uri="{FF2B5EF4-FFF2-40B4-BE49-F238E27FC236}">
                  <a16:creationId xmlns:a16="http://schemas.microsoft.com/office/drawing/2014/main" id="{ACC748FF-497B-48F1-833D-956DFFD74AE3}"/>
                </a:ext>
              </a:extLst>
            </xdr:cNvPr>
            <xdr:cNvSpPr txBox="1"/>
          </xdr:nvSpPr>
          <xdr:spPr>
            <a:xfrm>
              <a:off x="6347460" y="1357122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𝐹</m:t>
                    </m:r>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error</m:t>
                            </m:r>
                          </m:sub>
                        </m:sSub>
                      </m:den>
                    </m:f>
                  </m:oMath>
                </m:oMathPara>
              </a14:m>
              <a:endParaRPr lang="da-DK" sz="1100"/>
            </a:p>
          </xdr:txBody>
        </xdr:sp>
      </mc:Choice>
      <mc:Fallback xmlns="">
        <xdr:sp macro="" textlink="">
          <xdr:nvSpPr>
            <xdr:cNvPr id="71" name="Tekstfelt 1">
              <a:extLst>
                <a:ext uri="{FF2B5EF4-FFF2-40B4-BE49-F238E27FC236}">
                  <a16:creationId xmlns:a16="http://schemas.microsoft.com/office/drawing/2014/main" id="{ACC748FF-497B-48F1-833D-956DFFD74AE3}"/>
                </a:ext>
              </a:extLst>
            </xdr:cNvPr>
            <xdr:cNvSpPr txBox="1"/>
          </xdr:nvSpPr>
          <xdr:spPr>
            <a:xfrm>
              <a:off x="6347460" y="1357122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𝐹=</a:t>
              </a:r>
              <a:r>
                <a:rPr lang="da-DK" sz="1100" i="0">
                  <a:solidFill>
                    <a:schemeClr val="tx1"/>
                  </a:solidFill>
                  <a:effectLst/>
                  <a:latin typeface="Cambria Math" panose="02040503050406030204" pitchFamily="18" charset="0"/>
                  <a:ea typeface="+mn-ea"/>
                  <a:cs typeface="+mn-cs"/>
                </a:rPr>
                <a:t>〖𝑀𝑆〗_group/〖𝑀𝑆〗_</a:t>
              </a:r>
              <a:r>
                <a:rPr lang="da-DK" sz="1100" b="0" i="0">
                  <a:solidFill>
                    <a:schemeClr val="tx1"/>
                  </a:solidFill>
                  <a:effectLst/>
                  <a:latin typeface="Cambria Math" panose="02040503050406030204" pitchFamily="18" charset="0"/>
                  <a:ea typeface="+mn-ea"/>
                  <a:cs typeface="+mn-cs"/>
                </a:rPr>
                <a:t>error </a:t>
              </a:r>
              <a:endParaRPr lang="da-DK" sz="1100"/>
            </a:p>
          </xdr:txBody>
        </xdr:sp>
      </mc:Fallback>
    </mc:AlternateContent>
    <xdr:clientData/>
  </xdr:oneCellAnchor>
  <xdr:oneCellAnchor>
    <xdr:from>
      <xdr:col>7</xdr:col>
      <xdr:colOff>99060</xdr:colOff>
      <xdr:row>81</xdr:row>
      <xdr:rowOff>160020</xdr:rowOff>
    </xdr:from>
    <xdr:ext cx="1002006" cy="183320"/>
    <mc:AlternateContent xmlns:mc="http://schemas.openxmlformats.org/markup-compatibility/2006" xmlns:a14="http://schemas.microsoft.com/office/drawing/2010/main">
      <mc:Choice Requires="a14">
        <xdr:sp macro="" textlink="">
          <xdr:nvSpPr>
            <xdr:cNvPr id="42" name="Tekstfelt 232">
              <a:extLst>
                <a:ext uri="{FF2B5EF4-FFF2-40B4-BE49-F238E27FC236}">
                  <a16:creationId xmlns:a16="http://schemas.microsoft.com/office/drawing/2014/main" id="{ED6D0A63-DC06-4E1F-8E53-71EB062FA56B}"/>
                </a:ext>
              </a:extLst>
            </xdr:cNvPr>
            <xdr:cNvSpPr txBox="1"/>
          </xdr:nvSpPr>
          <xdr:spPr>
            <a:xfrm>
              <a:off x="6781800" y="15278100"/>
              <a:ext cx="1002006"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m:t>
                    </m:r>
                    <m:sSub>
                      <m:sSubPr>
                        <m:ctrlPr>
                          <a:rPr lang="da-DK" sz="1100" b="0" i="1">
                            <a:latin typeface="Cambria Math" panose="02040503050406030204" pitchFamily="18" charset="0"/>
                          </a:rPr>
                        </m:ctrlPr>
                      </m:sSubPr>
                      <m:e>
                        <m:r>
                          <a:rPr lang="da-DK" sz="1100" b="0" i="1">
                            <a:latin typeface="Cambria Math" panose="02040503050406030204" pitchFamily="18" charset="0"/>
                          </a:rPr>
                          <m:t>𝑓</m:t>
                        </m:r>
                      </m:e>
                      <m:sub>
                        <m:r>
                          <a:rPr lang="da-DK" sz="1100" b="0" i="1">
                            <a:latin typeface="Cambria Math" panose="02040503050406030204" pitchFamily="18" charset="0"/>
                          </a:rPr>
                          <m:t>𝑔𝑟𝑜𝑢𝑝</m:t>
                        </m:r>
                      </m:sub>
                    </m:sSub>
                    <m:r>
                      <a:rPr lang="da-DK" sz="1100" b="0" i="1">
                        <a:latin typeface="Cambria Math" panose="02040503050406030204" pitchFamily="18" charset="0"/>
                      </a:rPr>
                      <m:t>=</m:t>
                    </m:r>
                    <m:r>
                      <a:rPr lang="da-DK" sz="1100" b="0" i="1">
                        <a:latin typeface="Cambria Math" panose="02040503050406030204" pitchFamily="18" charset="0"/>
                      </a:rPr>
                      <m:t>𝑘</m:t>
                    </m:r>
                    <m:r>
                      <a:rPr lang="da-DK" sz="1100" b="0" i="1">
                        <a:latin typeface="Cambria Math" panose="02040503050406030204" pitchFamily="18" charset="0"/>
                      </a:rPr>
                      <m:t>−1</m:t>
                    </m:r>
                  </m:oMath>
                </m:oMathPara>
              </a14:m>
              <a:endParaRPr lang="da-DK" sz="1100"/>
            </a:p>
          </xdr:txBody>
        </xdr:sp>
      </mc:Choice>
      <mc:Fallback xmlns="">
        <xdr:sp macro="" textlink="">
          <xdr:nvSpPr>
            <xdr:cNvPr id="233" name="Tekstfelt 232">
              <a:extLst>
                <a:ext uri="{FF2B5EF4-FFF2-40B4-BE49-F238E27FC236}">
                  <a16:creationId xmlns:a16="http://schemas.microsoft.com/office/drawing/2014/main" id="{ED6D0A63-DC06-4E1F-8E53-71EB062FA56B}"/>
                </a:ext>
              </a:extLst>
            </xdr:cNvPr>
            <xdr:cNvSpPr txBox="1"/>
          </xdr:nvSpPr>
          <xdr:spPr>
            <a:xfrm>
              <a:off x="6781800" y="15278100"/>
              <a:ext cx="1002006"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𝑑𝑓_𝑔𝑟𝑜𝑢𝑝=𝑘−1</a:t>
              </a:r>
              <a:endParaRPr lang="da-DK" sz="1100"/>
            </a:p>
          </xdr:txBody>
        </xdr:sp>
      </mc:Fallback>
    </mc:AlternateContent>
    <xdr:clientData/>
  </xdr:oneCellAnchor>
  <xdr:oneCellAnchor>
    <xdr:from>
      <xdr:col>7</xdr:col>
      <xdr:colOff>167640</xdr:colOff>
      <xdr:row>83</xdr:row>
      <xdr:rowOff>15240</xdr:rowOff>
    </xdr:from>
    <xdr:ext cx="974369" cy="172227"/>
    <mc:AlternateContent xmlns:mc="http://schemas.openxmlformats.org/markup-compatibility/2006" xmlns:a14="http://schemas.microsoft.com/office/drawing/2010/main">
      <mc:Choice Requires="a14">
        <xdr:sp macro="" textlink="">
          <xdr:nvSpPr>
            <xdr:cNvPr id="46" name="Tekstfelt 12">
              <a:extLst>
                <a:ext uri="{FF2B5EF4-FFF2-40B4-BE49-F238E27FC236}">
                  <a16:creationId xmlns:a16="http://schemas.microsoft.com/office/drawing/2014/main" id="{A218AA43-0C56-45E0-96EC-0E9F2EB82A17}"/>
                </a:ext>
              </a:extLst>
            </xdr:cNvPr>
            <xdr:cNvSpPr txBox="1"/>
          </xdr:nvSpPr>
          <xdr:spPr>
            <a:xfrm>
              <a:off x="6850380" y="15499080"/>
              <a:ext cx="9743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oMath>
                </m:oMathPara>
              </a14:m>
              <a:endParaRPr lang="da-DK">
                <a:effectLst/>
              </a:endParaRPr>
            </a:p>
          </xdr:txBody>
        </xdr:sp>
      </mc:Choice>
      <mc:Fallback xmlns="">
        <xdr:sp macro="" textlink="">
          <xdr:nvSpPr>
            <xdr:cNvPr id="73" name="Tekstfelt 12">
              <a:extLst>
                <a:ext uri="{FF2B5EF4-FFF2-40B4-BE49-F238E27FC236}">
                  <a16:creationId xmlns:a16="http://schemas.microsoft.com/office/drawing/2014/main" id="{A218AA43-0C56-45E0-96EC-0E9F2EB82A17}"/>
                </a:ext>
              </a:extLst>
            </xdr:cNvPr>
            <xdr:cNvSpPr txBox="1"/>
          </xdr:nvSpPr>
          <xdr:spPr>
            <a:xfrm>
              <a:off x="6850380" y="15499080"/>
              <a:ext cx="9743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𝑑𝑓〗_error=𝑁−𝑘</a:t>
              </a:r>
              <a:endParaRPr lang="da-DK">
                <a:effectLst/>
              </a:endParaRPr>
            </a:p>
          </xdr:txBody>
        </xdr:sp>
      </mc:Fallback>
    </mc:AlternateContent>
    <xdr:clientData/>
  </xdr:oneCellAnchor>
  <xdr:oneCellAnchor>
    <xdr:from>
      <xdr:col>8</xdr:col>
      <xdr:colOff>304800</xdr:colOff>
      <xdr:row>9</xdr:row>
      <xdr:rowOff>144780</xdr:rowOff>
    </xdr:from>
    <xdr:ext cx="2859565" cy="1072153"/>
    <mc:AlternateContent xmlns:mc="http://schemas.openxmlformats.org/markup-compatibility/2006" xmlns:a14="http://schemas.microsoft.com/office/drawing/2010/main">
      <mc:Choice Requires="a14">
        <xdr:sp macro="" textlink="">
          <xdr:nvSpPr>
            <xdr:cNvPr id="284" name="Tekstfelt 233">
              <a:extLst>
                <a:ext uri="{FF2B5EF4-FFF2-40B4-BE49-F238E27FC236}">
                  <a16:creationId xmlns:a16="http://schemas.microsoft.com/office/drawing/2014/main" id="{208C3437-C068-4364-BA9C-B870FCF6F9C8}"/>
                </a:ext>
              </a:extLst>
            </xdr:cNvPr>
            <xdr:cNvSpPr txBox="1"/>
          </xdr:nvSpPr>
          <xdr:spPr>
            <a:xfrm>
              <a:off x="7597140" y="1790700"/>
              <a:ext cx="2859565" cy="10721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l"/>
              <a14:m>
                <m:oMathPara xmlns:m="http://schemas.openxmlformats.org/officeDocument/2006/math">
                  <m:oMathParaPr>
                    <m:jc m:val="left"/>
                  </m:oMathParaPr>
                  <m:oMath xmlns:m="http://schemas.openxmlformats.org/officeDocument/2006/math">
                    <m:r>
                      <a:rPr lang="da-DK" sz="1100" b="0" i="1">
                        <a:latin typeface="Cambria Math" panose="02040503050406030204" pitchFamily="18" charset="0"/>
                      </a:rPr>
                      <m:t>𝑘</m:t>
                    </m:r>
                    <m:r>
                      <a:rPr lang="da-DK" sz="1100" b="0" i="1">
                        <a:latin typeface="Cambria Math" panose="02040503050406030204" pitchFamily="18" charset="0"/>
                      </a:rPr>
                      <m:t>=</m:t>
                    </m:r>
                    <m:r>
                      <a:rPr lang="da-DK" sz="1100" b="0" i="1">
                        <a:latin typeface="Cambria Math" panose="02040503050406030204" pitchFamily="18" charset="0"/>
                      </a:rPr>
                      <m:t>𝑎𝑛𝑡𝑎𝑙</m:t>
                    </m:r>
                    <m:r>
                      <a:rPr lang="da-DK" sz="1100" b="0" i="1">
                        <a:latin typeface="Cambria Math" panose="02040503050406030204" pitchFamily="18" charset="0"/>
                      </a:rPr>
                      <m:t> </m:t>
                    </m:r>
                    <m:r>
                      <a:rPr lang="da-DK" sz="1100" b="0" i="1">
                        <a:latin typeface="Cambria Math" panose="02040503050406030204" pitchFamily="18" charset="0"/>
                      </a:rPr>
                      <m:t>𝑔𝑟𝑢𝑝𝑝𝑒𝑟</m:t>
                    </m:r>
                  </m:oMath>
                </m:oMathPara>
              </a14:m>
              <a:endParaRPr lang="da-DK" sz="1100" b="0"/>
            </a:p>
            <a:p>
              <a:pPr algn="l"/>
              <a14:m>
                <m:oMathPara xmlns:m="http://schemas.openxmlformats.org/officeDocument/2006/math">
                  <m:oMathParaPr>
                    <m:jc m:val="left"/>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𝑗</m:t>
                        </m:r>
                      </m:sub>
                    </m:sSub>
                    <m:r>
                      <a:rPr lang="da-DK" sz="1100" b="0" i="1">
                        <a:latin typeface="Cambria Math" panose="02040503050406030204" pitchFamily="18" charset="0"/>
                      </a:rPr>
                      <m:t>=</m:t>
                    </m:r>
                    <m:r>
                      <a:rPr lang="da-DK" sz="1100" b="0" i="1">
                        <a:latin typeface="Cambria Math" panose="02040503050406030204" pitchFamily="18" charset="0"/>
                      </a:rPr>
                      <m:t>𝑚𝑖𝑑𝑑𝑒𝑙𝑣</m:t>
                    </m:r>
                    <m:r>
                      <a:rPr lang="da-DK" sz="1100" b="0" i="1">
                        <a:latin typeface="Cambria Math" panose="02040503050406030204" pitchFamily="18" charset="0"/>
                      </a:rPr>
                      <m:t>æ</m:t>
                    </m:r>
                    <m:r>
                      <a:rPr lang="da-DK" sz="1100" b="0" i="1">
                        <a:latin typeface="Cambria Math" panose="02040503050406030204" pitchFamily="18" charset="0"/>
                      </a:rPr>
                      <m:t>𝑟𝑑𝑖</m:t>
                    </m:r>
                    <m:r>
                      <a:rPr lang="da-DK" sz="1100" b="0" i="1">
                        <a:latin typeface="Cambria Math" panose="02040503050406030204" pitchFamily="18" charset="0"/>
                      </a:rPr>
                      <m:t> </m:t>
                    </m:r>
                    <m:r>
                      <a:rPr lang="da-DK" sz="1100" b="0" i="1">
                        <a:latin typeface="Cambria Math" panose="02040503050406030204" pitchFamily="18" charset="0"/>
                      </a:rPr>
                      <m:t>𝑓𝑜𝑟</m:t>
                    </m:r>
                    <m:r>
                      <a:rPr lang="da-DK" sz="1100" b="0" i="1">
                        <a:latin typeface="Cambria Math" panose="02040503050406030204" pitchFamily="18" charset="0"/>
                      </a:rPr>
                      <m:t> </m:t>
                    </m:r>
                    <m:r>
                      <a:rPr lang="da-DK" sz="1100" b="0" i="1">
                        <a:latin typeface="Cambria Math" panose="02040503050406030204" pitchFamily="18" charset="0"/>
                      </a:rPr>
                      <m:t>𝑔𝑟𝑢𝑝𝑝𝑒</m:t>
                    </m:r>
                    <m:r>
                      <a:rPr lang="da-DK" sz="1100" b="0" i="1">
                        <a:latin typeface="Cambria Math" panose="02040503050406030204" pitchFamily="18" charset="0"/>
                      </a:rPr>
                      <m:t> </m:t>
                    </m:r>
                    <m:r>
                      <a:rPr lang="da-DK" sz="1100" b="0" i="1">
                        <a:latin typeface="Cambria Math" panose="02040503050406030204" pitchFamily="18" charset="0"/>
                      </a:rPr>
                      <m:t>𝑗</m:t>
                    </m:r>
                  </m:oMath>
                </m:oMathPara>
              </a14:m>
              <a:endParaRPr lang="da-DK" sz="1100"/>
            </a:p>
            <a:p>
              <a:pPr algn="l"/>
              <a14:m>
                <m:oMathPara xmlns:m="http://schemas.openxmlformats.org/officeDocument/2006/math">
                  <m:oMathParaPr>
                    <m:jc m:val="left"/>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𝑔𝑚</m:t>
                        </m:r>
                      </m:sub>
                    </m:sSub>
                    <m:r>
                      <a:rPr lang="da-DK" sz="1100" b="0" i="1">
                        <a:latin typeface="Cambria Math" panose="02040503050406030204" pitchFamily="18" charset="0"/>
                      </a:rPr>
                      <m:t>=</m:t>
                    </m:r>
                    <m:r>
                      <a:rPr lang="da-DK" sz="1100" b="0" i="1">
                        <a:latin typeface="Cambria Math" panose="02040503050406030204" pitchFamily="18" charset="0"/>
                      </a:rPr>
                      <m:t>𝐺𝑟𝑎𝑛𝑑</m:t>
                    </m:r>
                    <m:r>
                      <a:rPr lang="da-DK" sz="1100" b="0" i="1">
                        <a:latin typeface="Cambria Math" panose="02040503050406030204" pitchFamily="18" charset="0"/>
                      </a:rPr>
                      <m:t> </m:t>
                    </m:r>
                    <m:r>
                      <a:rPr lang="da-DK" sz="1100" b="0" i="1">
                        <a:latin typeface="Cambria Math" panose="02040503050406030204" pitchFamily="18" charset="0"/>
                      </a:rPr>
                      <m:t>𝑚𝑒𝑎𝑛</m:t>
                    </m:r>
                    <m:r>
                      <a:rPr lang="da-DK" sz="1100" b="0" i="1">
                        <a:latin typeface="Cambria Math" panose="02040503050406030204" pitchFamily="18" charset="0"/>
                      </a:rPr>
                      <m:t>, </m:t>
                    </m:r>
                    <m:r>
                      <a:rPr lang="da-DK" sz="1100" b="0" i="1">
                        <a:latin typeface="Cambria Math" panose="02040503050406030204" pitchFamily="18" charset="0"/>
                      </a:rPr>
                      <m:t>𝑑𝑒𝑛</m:t>
                    </m:r>
                    <m:r>
                      <a:rPr lang="da-DK" sz="1100" b="0" i="1">
                        <a:latin typeface="Cambria Math" panose="02040503050406030204" pitchFamily="18" charset="0"/>
                      </a:rPr>
                      <m:t> </m:t>
                    </m:r>
                    <m:r>
                      <a:rPr lang="da-DK" sz="1100" b="0" i="1">
                        <a:latin typeface="Cambria Math" panose="02040503050406030204" pitchFamily="18" charset="0"/>
                      </a:rPr>
                      <m:t>𝑡𝑜𝑡𝑎𝑙𝑒</m:t>
                    </m:r>
                    <m:r>
                      <a:rPr lang="da-DK" sz="1100" b="0" i="1">
                        <a:latin typeface="Cambria Math" panose="02040503050406030204" pitchFamily="18" charset="0"/>
                      </a:rPr>
                      <m:t> </m:t>
                    </m:r>
                    <m:r>
                      <a:rPr lang="da-DK" sz="1100" b="0" i="1">
                        <a:latin typeface="Cambria Math" panose="02040503050406030204" pitchFamily="18" charset="0"/>
                      </a:rPr>
                      <m:t>𝑚𝑖𝑑𝑑𝑒𝑙𝑣</m:t>
                    </m:r>
                    <m:r>
                      <a:rPr lang="da-DK" sz="1100" b="0" i="1">
                        <a:latin typeface="Cambria Math" panose="02040503050406030204" pitchFamily="18" charset="0"/>
                      </a:rPr>
                      <m:t>æ</m:t>
                    </m:r>
                    <m:r>
                      <a:rPr lang="da-DK" sz="1100" b="0" i="1">
                        <a:latin typeface="Cambria Math" panose="02040503050406030204" pitchFamily="18" charset="0"/>
                      </a:rPr>
                      <m:t>𝑟𝑑𝑖</m:t>
                    </m:r>
                  </m:oMath>
                </m:oMathPara>
              </a14:m>
              <a:endParaRPr lang="da-DK" sz="1100" b="0"/>
            </a:p>
            <a:p>
              <a:pPr algn="l"/>
              <a14:m>
                <m:oMathPara xmlns:m="http://schemas.openxmlformats.org/officeDocument/2006/math">
                  <m:oMathParaPr>
                    <m:jc m:val="left"/>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𝑗</m:t>
                        </m:r>
                      </m:sub>
                    </m:sSub>
                    <m:r>
                      <a:rPr lang="da-DK" sz="1100" b="0" i="1">
                        <a:latin typeface="Cambria Math" panose="02040503050406030204" pitchFamily="18" charset="0"/>
                      </a:rPr>
                      <m:t>=</m:t>
                    </m:r>
                    <m:r>
                      <a:rPr lang="da-DK" sz="1100" b="0" i="1">
                        <a:latin typeface="Cambria Math" panose="02040503050406030204" pitchFamily="18" charset="0"/>
                      </a:rPr>
                      <m:t>𝑎𝑛𝑡𝑎𝑙𝑙𝑒𝑡</m:t>
                    </m:r>
                    <m:r>
                      <a:rPr lang="da-DK" sz="1100" b="0" i="1">
                        <a:latin typeface="Cambria Math" panose="02040503050406030204" pitchFamily="18" charset="0"/>
                      </a:rPr>
                      <m:t> </m:t>
                    </m:r>
                    <m:r>
                      <a:rPr lang="da-DK" sz="1100" b="0" i="1">
                        <a:latin typeface="Cambria Math" panose="02040503050406030204" pitchFamily="18" charset="0"/>
                      </a:rPr>
                      <m:t>𝑎𝑓</m:t>
                    </m:r>
                    <m:r>
                      <a:rPr lang="da-DK" sz="1100" b="0" i="1">
                        <a:latin typeface="Cambria Math" panose="02040503050406030204" pitchFamily="18" charset="0"/>
                      </a:rPr>
                      <m:t> </m:t>
                    </m:r>
                    <m:r>
                      <a:rPr lang="da-DK" sz="1100" b="0" i="1">
                        <a:latin typeface="Cambria Math" panose="02040503050406030204" pitchFamily="18" charset="0"/>
                      </a:rPr>
                      <m:t>𝑝𝑒𝑟𝑠𝑜𝑛𝑒𝑟</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𝑔𝑟𝑢𝑝𝑝𝑒</m:t>
                    </m:r>
                    <m:r>
                      <a:rPr lang="da-DK" sz="1100" b="0" i="1">
                        <a:latin typeface="Cambria Math" panose="02040503050406030204" pitchFamily="18" charset="0"/>
                      </a:rPr>
                      <m:t> </m:t>
                    </m:r>
                    <m:r>
                      <a:rPr lang="da-DK" sz="1100" b="0" i="1">
                        <a:latin typeface="Cambria Math" panose="02040503050406030204" pitchFamily="18" charset="0"/>
                      </a:rPr>
                      <m:t>𝑗</m:t>
                    </m:r>
                  </m:oMath>
                </m:oMathPara>
              </a14:m>
              <a:endParaRPr lang="da-DK" sz="1100"/>
            </a:p>
            <a:p>
              <a:pPr algn="l"/>
              <a14:m>
                <m:oMathPara xmlns:m="http://schemas.openxmlformats.org/officeDocument/2006/math">
                  <m:oMathParaPr>
                    <m:jc m:val="left"/>
                  </m:oMathParaPr>
                  <m:oMath xmlns:m="http://schemas.openxmlformats.org/officeDocument/2006/math">
                    <m:r>
                      <a:rPr lang="da-DK" sz="1100" b="0" i="1">
                        <a:latin typeface="Cambria Math" panose="02040503050406030204" pitchFamily="18" charset="0"/>
                      </a:rPr>
                      <m:t>𝑠𝑠</m:t>
                    </m:r>
                    <m:r>
                      <a:rPr lang="da-DK" sz="1100" b="0" i="1">
                        <a:latin typeface="Cambria Math" panose="02040503050406030204" pitchFamily="18" charset="0"/>
                      </a:rPr>
                      <m:t>=</m:t>
                    </m:r>
                    <m:r>
                      <a:rPr lang="da-DK" sz="1100" b="0" i="1">
                        <a:latin typeface="Cambria Math" panose="02040503050406030204" pitchFamily="18" charset="0"/>
                      </a:rPr>
                      <m:t>𝑠𝑢𝑚</m:t>
                    </m:r>
                    <m:r>
                      <a:rPr lang="da-DK" sz="1100" b="0" i="1">
                        <a:latin typeface="Cambria Math" panose="02040503050406030204" pitchFamily="18" charset="0"/>
                      </a:rPr>
                      <m:t> </m:t>
                    </m:r>
                    <m:r>
                      <a:rPr lang="da-DK" sz="1100" b="0" i="1">
                        <a:latin typeface="Cambria Math" panose="02040503050406030204" pitchFamily="18" charset="0"/>
                      </a:rPr>
                      <m:t>𝑜𝑓</m:t>
                    </m:r>
                    <m:r>
                      <a:rPr lang="da-DK" sz="1100" b="0" i="1">
                        <a:latin typeface="Cambria Math" panose="02040503050406030204" pitchFamily="18" charset="0"/>
                      </a:rPr>
                      <m:t> </m:t>
                    </m:r>
                    <m:r>
                      <a:rPr lang="da-DK" sz="1100" b="0" i="1">
                        <a:latin typeface="Cambria Math" panose="02040503050406030204" pitchFamily="18" charset="0"/>
                      </a:rPr>
                      <m:t>𝑠𝑞𝑢𝑎𝑟𝑒𝑠</m:t>
                    </m:r>
                  </m:oMath>
                </m:oMathPara>
              </a14:m>
              <a:endParaRPr lang="da-DK" sz="1100" b="0"/>
            </a:p>
            <a:p>
              <a:pPr algn="l"/>
              <a14:m>
                <m:oMathPara xmlns:m="http://schemas.openxmlformats.org/officeDocument/2006/math">
                  <m:oMathParaPr>
                    <m:jc m:val="left"/>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𝑑𝑒𝑔𝑟𝑒𝑒𝑠</m:t>
                    </m:r>
                    <m:r>
                      <a:rPr lang="da-DK" sz="1100" b="0" i="1">
                        <a:latin typeface="Cambria Math" panose="02040503050406030204" pitchFamily="18" charset="0"/>
                      </a:rPr>
                      <m:t> </m:t>
                    </m:r>
                    <m:r>
                      <a:rPr lang="da-DK" sz="1100" b="0" i="1">
                        <a:latin typeface="Cambria Math" panose="02040503050406030204" pitchFamily="18" charset="0"/>
                      </a:rPr>
                      <m:t>𝑜𝑓</m:t>
                    </m:r>
                    <m:r>
                      <a:rPr lang="da-DK" sz="1100" b="0" i="1">
                        <a:latin typeface="Cambria Math" panose="02040503050406030204" pitchFamily="18" charset="0"/>
                      </a:rPr>
                      <m:t> </m:t>
                    </m:r>
                    <m:r>
                      <a:rPr lang="da-DK" sz="1100" b="0" i="1">
                        <a:latin typeface="Cambria Math" panose="02040503050406030204" pitchFamily="18" charset="0"/>
                      </a:rPr>
                      <m:t>𝑓𝑟𝑒𝑒𝑑𝑜𝑚</m:t>
                    </m:r>
                  </m:oMath>
                </m:oMathPara>
              </a14:m>
              <a:endParaRPr lang="da-DK" sz="1100"/>
            </a:p>
          </xdr:txBody>
        </xdr:sp>
      </mc:Choice>
      <mc:Fallback xmlns="">
        <xdr:sp macro="" textlink="">
          <xdr:nvSpPr>
            <xdr:cNvPr id="234" name="Tekstfelt 233">
              <a:extLst>
                <a:ext uri="{FF2B5EF4-FFF2-40B4-BE49-F238E27FC236}">
                  <a16:creationId xmlns:a16="http://schemas.microsoft.com/office/drawing/2014/main" id="{208C3437-C068-4364-BA9C-B870FCF6F9C8}"/>
                </a:ext>
              </a:extLst>
            </xdr:cNvPr>
            <xdr:cNvSpPr txBox="1"/>
          </xdr:nvSpPr>
          <xdr:spPr>
            <a:xfrm>
              <a:off x="7597140" y="1790700"/>
              <a:ext cx="2859565" cy="10721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l"/>
              <a:r>
                <a:rPr lang="da-DK" sz="1100" b="0" i="0">
                  <a:latin typeface="Cambria Math" panose="02040503050406030204" pitchFamily="18" charset="0"/>
                </a:rPr>
                <a:t>𝑘=𝑎𝑛𝑡𝑎𝑙 𝑔𝑟𝑢𝑝𝑝𝑒𝑟</a:t>
              </a:r>
              <a:endParaRPr lang="da-DK" sz="1100" b="0"/>
            </a:p>
            <a:p>
              <a:pPr algn="l"/>
              <a:r>
                <a:rPr lang="da-DK" sz="1100" b="0" i="0">
                  <a:latin typeface="Cambria Math" panose="02040503050406030204" pitchFamily="18" charset="0"/>
                </a:rPr>
                <a:t>𝑋 ̅_𝑗=𝑚𝑖𝑑𝑑𝑒𝑙𝑣æ𝑟𝑑𝑖 𝑓𝑜𝑟 𝑔𝑟𝑢𝑝𝑝𝑒 𝑗</a:t>
              </a:r>
              <a:endParaRPr lang="da-DK" sz="1100"/>
            </a:p>
            <a:p>
              <a:pPr algn="l"/>
              <a:r>
                <a:rPr lang="da-DK" sz="1100" b="0" i="0">
                  <a:latin typeface="Cambria Math" panose="02040503050406030204" pitchFamily="18" charset="0"/>
                </a:rPr>
                <a:t>𝑋 ̅_𝑔𝑚=𝐺𝑟𝑎𝑛𝑑 𝑚𝑒𝑎𝑛, 𝑑𝑒𝑛 𝑡𝑜𝑡𝑎𝑙𝑒 𝑚𝑖𝑑𝑑𝑒𝑙𝑣æ𝑟𝑑𝑖</a:t>
              </a:r>
              <a:endParaRPr lang="da-DK" sz="1100" b="0"/>
            </a:p>
            <a:p>
              <a:pPr algn="l"/>
              <a:r>
                <a:rPr lang="da-DK" sz="1100" b="0" i="0">
                  <a:latin typeface="Cambria Math" panose="02040503050406030204" pitchFamily="18" charset="0"/>
                </a:rPr>
                <a:t>𝑛_𝑗=𝑎𝑛𝑡𝑎𝑙𝑙𝑒𝑡 𝑎𝑓 𝑝𝑒𝑟𝑠𝑜𝑛𝑒𝑟 𝑖 𝑔𝑟𝑢𝑝𝑝𝑒 𝑗</a:t>
              </a:r>
              <a:endParaRPr lang="da-DK" sz="1100"/>
            </a:p>
            <a:p>
              <a:pPr algn="l"/>
              <a:r>
                <a:rPr lang="da-DK" sz="1100" b="0" i="0">
                  <a:latin typeface="Cambria Math" panose="02040503050406030204" pitchFamily="18" charset="0"/>
                </a:rPr>
                <a:t>𝑠𝑠=𝑠𝑢𝑚 𝑜𝑓 𝑠𝑞𝑢𝑎𝑟𝑒𝑠</a:t>
              </a:r>
              <a:endParaRPr lang="da-DK" sz="1100" b="0"/>
            </a:p>
            <a:p>
              <a:pPr algn="l"/>
              <a:r>
                <a:rPr lang="da-DK" sz="1100" b="0" i="0">
                  <a:latin typeface="Cambria Math" panose="02040503050406030204" pitchFamily="18" charset="0"/>
                </a:rPr>
                <a:t>𝑑𝑓=𝑑𝑒𝑔𝑟𝑒𝑒𝑠 𝑜𝑓 𝑓𝑟𝑒𝑒𝑑𝑜𝑚</a:t>
              </a:r>
              <a:endParaRPr lang="da-DK" sz="1100"/>
            </a:p>
          </xdr:txBody>
        </xdr:sp>
      </mc:Fallback>
    </mc:AlternateContent>
    <xdr:clientData/>
  </xdr:oneCellAnchor>
  <xdr:oneCellAnchor>
    <xdr:from>
      <xdr:col>7</xdr:col>
      <xdr:colOff>76200</xdr:colOff>
      <xdr:row>21</xdr:row>
      <xdr:rowOff>121920</xdr:rowOff>
    </xdr:from>
    <xdr:ext cx="790153" cy="353815"/>
    <mc:AlternateContent xmlns:mc="http://schemas.openxmlformats.org/markup-compatibility/2006" xmlns:a14="http://schemas.microsoft.com/office/drawing/2010/main">
      <mc:Choice Requires="a14">
        <xdr:sp macro="" textlink="">
          <xdr:nvSpPr>
            <xdr:cNvPr id="293" name="Tekstfelt 234">
              <a:extLst>
                <a:ext uri="{FF2B5EF4-FFF2-40B4-BE49-F238E27FC236}">
                  <a16:creationId xmlns:a16="http://schemas.microsoft.com/office/drawing/2014/main" id="{4CCE4F95-AA64-4C9F-AC62-34888DA56EA0}"/>
                </a:ext>
              </a:extLst>
            </xdr:cNvPr>
            <xdr:cNvSpPr txBox="1"/>
          </xdr:nvSpPr>
          <xdr:spPr>
            <a:xfrm>
              <a:off x="6758940" y="41452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𝜂</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𝑡𝑜𝑡𝑎𝑙</m:t>
                            </m:r>
                          </m:sub>
                        </m:sSub>
                      </m:den>
                    </m:f>
                  </m:oMath>
                </m:oMathPara>
              </a14:m>
              <a:endParaRPr lang="da-DK" sz="1100"/>
            </a:p>
          </xdr:txBody>
        </xdr:sp>
      </mc:Choice>
      <mc:Fallback xmlns="">
        <xdr:sp macro="" textlink="">
          <xdr:nvSpPr>
            <xdr:cNvPr id="235" name="Tekstfelt 234">
              <a:extLst>
                <a:ext uri="{FF2B5EF4-FFF2-40B4-BE49-F238E27FC236}">
                  <a16:creationId xmlns:a16="http://schemas.microsoft.com/office/drawing/2014/main" id="{4CCE4F95-AA64-4C9F-AC62-34888DA56EA0}"/>
                </a:ext>
              </a:extLst>
            </xdr:cNvPr>
            <xdr:cNvSpPr txBox="1"/>
          </xdr:nvSpPr>
          <xdr:spPr>
            <a:xfrm>
              <a:off x="6758940" y="41452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𝜂^2</a:t>
              </a:r>
              <a:r>
                <a:rPr lang="da-DK" sz="1100" b="0" i="0">
                  <a:solidFill>
                    <a:schemeClr val="tx1"/>
                  </a:solidFill>
                  <a:effectLst/>
                  <a:latin typeface="+mn-lt"/>
                  <a:ea typeface="+mn-ea"/>
                  <a:cs typeface="+mn-cs"/>
                </a:rPr>
                <a:t>=〖𝑆𝑆〗_𝑔𝑟𝑜𝑢𝑝/〖𝑆𝑆〗_𝑡𝑜𝑡𝑎𝑙 </a:t>
              </a:r>
              <a:endParaRPr lang="da-DK" sz="1100"/>
            </a:p>
          </xdr:txBody>
        </xdr:sp>
      </mc:Fallback>
    </mc:AlternateContent>
    <xdr:clientData/>
  </xdr:oneCellAnchor>
  <xdr:oneCellAnchor>
    <xdr:from>
      <xdr:col>4</xdr:col>
      <xdr:colOff>251460</xdr:colOff>
      <xdr:row>96</xdr:row>
      <xdr:rowOff>7620</xdr:rowOff>
    </xdr:from>
    <xdr:ext cx="319959" cy="175369"/>
    <mc:AlternateContent xmlns:mc="http://schemas.openxmlformats.org/markup-compatibility/2006" xmlns:a14="http://schemas.microsoft.com/office/drawing/2010/main">
      <mc:Choice Requires="a14">
        <xdr:sp macro="" textlink="">
          <xdr:nvSpPr>
            <xdr:cNvPr id="305" name="Tekstfelt 235">
              <a:extLst>
                <a:ext uri="{FF2B5EF4-FFF2-40B4-BE49-F238E27FC236}">
                  <a16:creationId xmlns:a16="http://schemas.microsoft.com/office/drawing/2014/main" id="{AC635B4E-8CFE-49E7-9939-DCD8F9B90361}"/>
                </a:ext>
              </a:extLst>
            </xdr:cNvPr>
            <xdr:cNvSpPr txBox="1"/>
          </xdr:nvSpPr>
          <xdr:spPr>
            <a:xfrm>
              <a:off x="4892040" y="17891760"/>
              <a:ext cx="3199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𝜂</m:t>
                        </m:r>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236" name="Tekstfelt 235">
              <a:extLst>
                <a:ext uri="{FF2B5EF4-FFF2-40B4-BE49-F238E27FC236}">
                  <a16:creationId xmlns:a16="http://schemas.microsoft.com/office/drawing/2014/main" id="{AC635B4E-8CFE-49E7-9939-DCD8F9B90361}"/>
                </a:ext>
              </a:extLst>
            </xdr:cNvPr>
            <xdr:cNvSpPr txBox="1"/>
          </xdr:nvSpPr>
          <xdr:spPr>
            <a:xfrm>
              <a:off x="4892040" y="17891760"/>
              <a:ext cx="3199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𝜂^2=</a:t>
              </a:r>
              <a:endParaRPr lang="da-DK" sz="1100"/>
            </a:p>
          </xdr:txBody>
        </xdr:sp>
      </mc:Fallback>
    </mc:AlternateContent>
    <xdr:clientData/>
  </xdr:oneCellAnchor>
  <xdr:oneCellAnchor>
    <xdr:from>
      <xdr:col>7</xdr:col>
      <xdr:colOff>45720</xdr:colOff>
      <xdr:row>95</xdr:row>
      <xdr:rowOff>83820</xdr:rowOff>
    </xdr:from>
    <xdr:ext cx="790153" cy="353815"/>
    <mc:AlternateContent xmlns:mc="http://schemas.openxmlformats.org/markup-compatibility/2006" xmlns:a14="http://schemas.microsoft.com/office/drawing/2010/main">
      <mc:Choice Requires="a14">
        <xdr:sp macro="" textlink="">
          <xdr:nvSpPr>
            <xdr:cNvPr id="307" name="Tekstfelt 236">
              <a:extLst>
                <a:ext uri="{FF2B5EF4-FFF2-40B4-BE49-F238E27FC236}">
                  <a16:creationId xmlns:a16="http://schemas.microsoft.com/office/drawing/2014/main" id="{109620A0-E10C-45CA-AD64-D5DFA378AC19}"/>
                </a:ext>
              </a:extLst>
            </xdr:cNvPr>
            <xdr:cNvSpPr txBox="1"/>
          </xdr:nvSpPr>
          <xdr:spPr>
            <a:xfrm>
              <a:off x="6728460" y="177850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𝜂</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𝑡𝑜𝑡𝑎𝑙</m:t>
                            </m:r>
                          </m:sub>
                        </m:sSub>
                      </m:den>
                    </m:f>
                  </m:oMath>
                </m:oMathPara>
              </a14:m>
              <a:endParaRPr lang="da-DK" sz="1100"/>
            </a:p>
          </xdr:txBody>
        </xdr:sp>
      </mc:Choice>
      <mc:Fallback xmlns="">
        <xdr:sp macro="" textlink="">
          <xdr:nvSpPr>
            <xdr:cNvPr id="237" name="Tekstfelt 236">
              <a:extLst>
                <a:ext uri="{FF2B5EF4-FFF2-40B4-BE49-F238E27FC236}">
                  <a16:creationId xmlns:a16="http://schemas.microsoft.com/office/drawing/2014/main" id="{109620A0-E10C-45CA-AD64-D5DFA378AC19}"/>
                </a:ext>
              </a:extLst>
            </xdr:cNvPr>
            <xdr:cNvSpPr txBox="1"/>
          </xdr:nvSpPr>
          <xdr:spPr>
            <a:xfrm>
              <a:off x="6728460" y="177850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𝜂^2</a:t>
              </a:r>
              <a:r>
                <a:rPr lang="da-DK" sz="1100" b="0" i="0">
                  <a:solidFill>
                    <a:schemeClr val="tx1"/>
                  </a:solidFill>
                  <a:effectLst/>
                  <a:latin typeface="+mn-lt"/>
                  <a:ea typeface="+mn-ea"/>
                  <a:cs typeface="+mn-cs"/>
                </a:rPr>
                <a:t>=〖𝑆𝑆〗_𝑔𝑟𝑜𝑢𝑝/〖𝑆𝑆〗_𝑡𝑜𝑡𝑎𝑙 </a:t>
              </a:r>
              <a:endParaRPr lang="da-DK" sz="1100"/>
            </a:p>
          </xdr:txBody>
        </xdr:sp>
      </mc:Fallback>
    </mc:AlternateContent>
    <xdr:clientData/>
  </xdr:oneCellAnchor>
  <xdr:twoCellAnchor editAs="oneCell">
    <xdr:from>
      <xdr:col>12</xdr:col>
      <xdr:colOff>0</xdr:colOff>
      <xdr:row>57</xdr:row>
      <xdr:rowOff>1</xdr:rowOff>
    </xdr:from>
    <xdr:to>
      <xdr:col>19</xdr:col>
      <xdr:colOff>2122</xdr:colOff>
      <xdr:row>73</xdr:row>
      <xdr:rowOff>5715</xdr:rowOff>
    </xdr:to>
    <xdr:pic>
      <xdr:nvPicPr>
        <xdr:cNvPr id="311" name="Billede 237">
          <a:extLst>
            <a:ext uri="{FF2B5EF4-FFF2-40B4-BE49-F238E27FC236}">
              <a16:creationId xmlns:a16="http://schemas.microsoft.com/office/drawing/2014/main" id="{512DAAE8-F373-4D5F-ADB4-168C2A0C8925}"/>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730740" y="10698481"/>
          <a:ext cx="4269322" cy="3063239"/>
        </a:xfrm>
        <a:prstGeom prst="rect">
          <a:avLst/>
        </a:prstGeom>
      </xdr:spPr>
    </xdr:pic>
    <xdr:clientData/>
  </xdr:twoCellAnchor>
  <xdr:twoCellAnchor editAs="oneCell">
    <xdr:from>
      <xdr:col>20</xdr:col>
      <xdr:colOff>0</xdr:colOff>
      <xdr:row>57</xdr:row>
      <xdr:rowOff>1</xdr:rowOff>
    </xdr:from>
    <xdr:to>
      <xdr:col>25</xdr:col>
      <xdr:colOff>444591</xdr:colOff>
      <xdr:row>73</xdr:row>
      <xdr:rowOff>28576</xdr:rowOff>
    </xdr:to>
    <xdr:pic>
      <xdr:nvPicPr>
        <xdr:cNvPr id="314" name="Billede 238">
          <a:extLst>
            <a:ext uri="{FF2B5EF4-FFF2-40B4-BE49-F238E27FC236}">
              <a16:creationId xmlns:a16="http://schemas.microsoft.com/office/drawing/2014/main" id="{E202A9C5-10C8-43E8-A561-06B480773B93}"/>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4607540" y="10698481"/>
          <a:ext cx="4540341" cy="3086100"/>
        </a:xfrm>
        <a:prstGeom prst="rect">
          <a:avLst/>
        </a:prstGeom>
      </xdr:spPr>
    </xdr:pic>
    <xdr:clientData/>
  </xdr:twoCellAnchor>
  <xdr:twoCellAnchor editAs="oneCell">
    <xdr:from>
      <xdr:col>19</xdr:col>
      <xdr:colOff>563881</xdr:colOff>
      <xdr:row>74</xdr:row>
      <xdr:rowOff>175261</xdr:rowOff>
    </xdr:from>
    <xdr:to>
      <xdr:col>25</xdr:col>
      <xdr:colOff>445770</xdr:colOff>
      <xdr:row>93</xdr:row>
      <xdr:rowOff>9597</xdr:rowOff>
    </xdr:to>
    <xdr:pic>
      <xdr:nvPicPr>
        <xdr:cNvPr id="319" name="Billede 239">
          <a:extLst>
            <a:ext uri="{FF2B5EF4-FFF2-40B4-BE49-F238E27FC236}">
              <a16:creationId xmlns:a16="http://schemas.microsoft.com/office/drawing/2014/main" id="{4615DE5C-8789-4D3F-8B97-664FD6A8FA54}"/>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561821" y="13997941"/>
          <a:ext cx="4587239" cy="3406211"/>
        </a:xfrm>
        <a:prstGeom prst="rect">
          <a:avLst/>
        </a:prstGeom>
      </xdr:spPr>
    </xdr:pic>
    <xdr:clientData/>
  </xdr:twoCellAnchor>
  <xdr:twoCellAnchor>
    <xdr:from>
      <xdr:col>0</xdr:col>
      <xdr:colOff>0</xdr:colOff>
      <xdr:row>17</xdr:row>
      <xdr:rowOff>37516</xdr:rowOff>
    </xdr:from>
    <xdr:to>
      <xdr:col>0</xdr:col>
      <xdr:colOff>2852057</xdr:colOff>
      <xdr:row>20</xdr:row>
      <xdr:rowOff>108404</xdr:rowOff>
    </xdr:to>
    <xdr:pic>
      <xdr:nvPicPr>
        <xdr:cNvPr id="32" name="Billede 3">
          <a:extLst>
            <a:ext uri="{FF2B5EF4-FFF2-40B4-BE49-F238E27FC236}">
              <a16:creationId xmlns:a16="http://schemas.microsoft.com/office/drawing/2014/main" id="{601DFE97-783F-450C-BB65-FD377F8983BA}"/>
            </a:ext>
          </a:extLst>
        </xdr:cNvPr>
        <xdr:cNvPicPr>
          <a:picLocks noChangeAspect="1"/>
        </xdr:cNvPicPr>
      </xdr:nvPicPr>
      <xdr:blipFill>
        <a:blip xmlns:r="http://schemas.openxmlformats.org/officeDocument/2006/relationships" r:embed="rId5" cstate="hqprint">
          <a:extLst>
            <a:ext uri="{28A0092B-C50C-407E-A947-70E740481C1C}">
              <a14:useLocalDpi xmlns:a14="http://schemas.microsoft.com/office/drawing/2010/main"/>
            </a:ext>
          </a:extLst>
        </a:blip>
        <a:stretch>
          <a:fillRect/>
        </a:stretch>
      </xdr:blipFill>
      <xdr:spPr>
        <a:xfrm>
          <a:off x="0" y="3183487"/>
          <a:ext cx="2852057" cy="63150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3</xdr:col>
      <xdr:colOff>17944</xdr:colOff>
      <xdr:row>64</xdr:row>
      <xdr:rowOff>38100</xdr:rowOff>
    </xdr:from>
    <xdr:ext cx="4758356" cy="2032391"/>
    <xdr:pic>
      <xdr:nvPicPr>
        <xdr:cNvPr id="38" name="Picture 4" descr="Picture 53">
          <a:extLst>
            <a:ext uri="{FF2B5EF4-FFF2-40B4-BE49-F238E27FC236}">
              <a16:creationId xmlns:a16="http://schemas.microsoft.com/office/drawing/2014/main" id="{A1642796-B261-4045-83E7-AC8051FD326F}"/>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r="50000" b="15152"/>
        <a:stretch/>
      </xdr:blipFill>
      <xdr:spPr bwMode="auto">
        <a:xfrm>
          <a:off x="1244764" y="4076700"/>
          <a:ext cx="4758356" cy="203239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76</xdr:row>
      <xdr:rowOff>53692</xdr:rowOff>
    </xdr:from>
    <xdr:ext cx="4518293" cy="2109162"/>
    <xdr:pic>
      <xdr:nvPicPr>
        <xdr:cNvPr id="39" name="Picture 5" descr="Picture 53">
          <a:extLst>
            <a:ext uri="{FF2B5EF4-FFF2-40B4-BE49-F238E27FC236}">
              <a16:creationId xmlns:a16="http://schemas.microsoft.com/office/drawing/2014/main" id="{2B5C82AB-07F9-4E7A-8073-9788A2D3EA7F}"/>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863" b="12122"/>
        <a:stretch/>
      </xdr:blipFill>
      <xdr:spPr bwMode="auto">
        <a:xfrm>
          <a:off x="1226820" y="6294472"/>
          <a:ext cx="4518293" cy="21091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350520</xdr:colOff>
      <xdr:row>15</xdr:row>
      <xdr:rowOff>167640</xdr:rowOff>
    </xdr:from>
    <xdr:ext cx="3379387" cy="185628"/>
    <mc:AlternateContent xmlns:mc="http://schemas.openxmlformats.org/markup-compatibility/2006" xmlns:a14="http://schemas.microsoft.com/office/drawing/2010/main">
      <mc:Choice Requires="a14">
        <xdr:sp macro="" textlink="">
          <xdr:nvSpPr>
            <xdr:cNvPr id="3" name="Tekstfelt 4">
              <a:extLst>
                <a:ext uri="{FF2B5EF4-FFF2-40B4-BE49-F238E27FC236}">
                  <a16:creationId xmlns:a16="http://schemas.microsoft.com/office/drawing/2014/main" id="{53A04A4D-A05A-47D9-8F88-726DD402950A}"/>
                </a:ext>
              </a:extLst>
            </xdr:cNvPr>
            <xdr:cNvSpPr txBox="1"/>
          </xdr:nvSpPr>
          <xdr:spPr>
            <a:xfrm>
              <a:off x="9098280" y="2941320"/>
              <a:ext cx="337938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𝐻</m:t>
                        </m:r>
                      </m:e>
                      <m:sub>
                        <m:r>
                          <a:rPr lang="da-DK" sz="1100" b="0" i="1">
                            <a:solidFill>
                              <a:schemeClr val="tx1"/>
                            </a:solidFill>
                            <a:effectLst/>
                            <a:latin typeface="Cambria Math" panose="02040503050406030204" pitchFamily="18" charset="0"/>
                            <a:ea typeface="+mn-ea"/>
                            <a:cs typeface="+mn-cs"/>
                          </a:rPr>
                          <m:t>0</m:t>
                        </m:r>
                      </m:sub>
                    </m:sSub>
                    <m:r>
                      <a:rPr lang="da-DK" sz="1100" b="0" i="1">
                        <a:solidFill>
                          <a:schemeClr val="tx1"/>
                        </a:solidFill>
                        <a:effectLst/>
                        <a:latin typeface="Cambria Math" panose="02040503050406030204" pitchFamily="18" charset="0"/>
                        <a:ea typeface="+mn-ea"/>
                        <a:cs typeface="+mn-cs"/>
                      </a:rPr>
                      <m:t>: </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m:rPr>
                            <m:sty m:val="p"/>
                          </m:rPr>
                          <a:rPr lang="da-DK" sz="1100" b="0" i="0">
                            <a:solidFill>
                              <a:schemeClr val="tx1"/>
                            </a:solidFill>
                            <a:effectLst/>
                            <a:latin typeface="Cambria Math" panose="02040503050406030204" pitchFamily="18" charset="0"/>
                            <a:ea typeface="+mn-ea"/>
                            <a:cs typeface="+mn-cs"/>
                          </a:rPr>
                          <m:t>Introverte</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m:rPr>
                            <m:sty m:val="p"/>
                          </m:rPr>
                          <a:rPr lang="da-DK" sz="1100" b="0" i="0">
                            <a:solidFill>
                              <a:schemeClr val="tx1"/>
                            </a:solidFill>
                            <a:effectLst/>
                            <a:latin typeface="Cambria Math" panose="02040503050406030204" pitchFamily="18" charset="0"/>
                            <a:ea typeface="+mn-ea"/>
                            <a:cs typeface="+mn-cs"/>
                          </a:rPr>
                          <m:t>Ekstroverte</m:t>
                        </m:r>
                      </m:sub>
                    </m:sSub>
                    <m:r>
                      <a:rPr lang="da-DK" sz="1100" b="0" i="0">
                        <a:solidFill>
                          <a:schemeClr val="tx1"/>
                        </a:solidFill>
                        <a:effectLst/>
                        <a:latin typeface="Cambria Math" panose="02040503050406030204" pitchFamily="18" charset="0"/>
                        <a:ea typeface="+mn-ea"/>
                        <a:cs typeface="+mn-cs"/>
                      </a:rPr>
                      <m:t> </m:t>
                    </m:r>
                    <m:r>
                      <m:rPr>
                        <m:sty m:val="p"/>
                      </m:rPr>
                      <a:rPr lang="da-DK" sz="1100" b="0" i="0">
                        <a:solidFill>
                          <a:schemeClr val="tx1"/>
                        </a:solidFill>
                        <a:effectLst/>
                        <a:latin typeface="Cambria Math" panose="02040503050406030204" pitchFamily="18" charset="0"/>
                        <a:ea typeface="+mn-ea"/>
                        <a:cs typeface="+mn-cs"/>
                      </a:rPr>
                      <m:t>og</m:t>
                    </m:r>
                    <m:r>
                      <m:rPr>
                        <m:nor/>
                      </m:rPr>
                      <a:rPr lang="da-DK" sz="1100">
                        <a:solidFill>
                          <a:schemeClr val="tx1"/>
                        </a:solidFill>
                        <a:effectLst/>
                        <a:latin typeface="+mn-lt"/>
                        <a:ea typeface="+mn-ea"/>
                        <a:cs typeface="+mn-cs"/>
                      </a:rPr>
                      <m:t> </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a:rPr lang="da-DK" sz="1100" b="0" i="0">
                            <a:solidFill>
                              <a:schemeClr val="tx1"/>
                            </a:solidFill>
                            <a:effectLst/>
                            <a:latin typeface="Cambria Math" panose="02040503050406030204" pitchFamily="18" charset="0"/>
                            <a:ea typeface="+mn-ea"/>
                            <a:cs typeface="+mn-cs"/>
                          </a:rPr>
                          <m:t>&lt;4 </m:t>
                        </m:r>
                        <m:r>
                          <m:rPr>
                            <m:sty m:val="p"/>
                          </m:rPr>
                          <a:rPr lang="da-DK" sz="1100" b="0" i="0">
                            <a:solidFill>
                              <a:schemeClr val="tx1"/>
                            </a:solidFill>
                            <a:effectLst/>
                            <a:latin typeface="Cambria Math" panose="02040503050406030204" pitchFamily="18" charset="0"/>
                            <a:ea typeface="+mn-ea"/>
                            <a:cs typeface="+mn-cs"/>
                          </a:rPr>
                          <m:t>genstande</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a:rPr lang="da-DK" sz="1100" i="1">
                            <a:solidFill>
                              <a:schemeClr val="tx1"/>
                            </a:solidFill>
                            <a:effectLst/>
                            <a:latin typeface="Cambria Math" panose="02040503050406030204" pitchFamily="18" charset="0"/>
                            <a:ea typeface="+mn-ea"/>
                            <a:cs typeface="+mn-cs"/>
                          </a:rPr>
                          <m:t>≥</m:t>
                        </m:r>
                        <m:r>
                          <a:rPr lang="da-DK" sz="1100" b="0" i="0">
                            <a:solidFill>
                              <a:schemeClr val="tx1"/>
                            </a:solidFill>
                            <a:effectLst/>
                            <a:latin typeface="Cambria Math" panose="02040503050406030204" pitchFamily="18" charset="0"/>
                            <a:ea typeface="+mn-ea"/>
                            <a:cs typeface="+mn-cs"/>
                          </a:rPr>
                          <m:t>4 </m:t>
                        </m:r>
                        <m:r>
                          <m:rPr>
                            <m:sty m:val="p"/>
                          </m:rPr>
                          <a:rPr lang="da-DK" sz="1100" b="0" i="0">
                            <a:solidFill>
                              <a:schemeClr val="tx1"/>
                            </a:solidFill>
                            <a:effectLst/>
                            <a:latin typeface="Cambria Math" panose="02040503050406030204" pitchFamily="18" charset="0"/>
                            <a:ea typeface="+mn-ea"/>
                            <a:cs typeface="+mn-cs"/>
                          </a:rPr>
                          <m:t>genstande</m:t>
                        </m:r>
                      </m:sub>
                    </m:sSub>
                  </m:oMath>
                </m:oMathPara>
              </a14:m>
              <a:endParaRPr lang="da-DK" sz="1100"/>
            </a:p>
          </xdr:txBody>
        </xdr:sp>
      </mc:Choice>
      <mc:Fallback xmlns="">
        <xdr:sp macro="" textlink="">
          <xdr:nvSpPr>
            <xdr:cNvPr id="56" name="Tekstfelt 4">
              <a:extLst>
                <a:ext uri="{FF2B5EF4-FFF2-40B4-BE49-F238E27FC236}">
                  <a16:creationId xmlns:a16="http://schemas.microsoft.com/office/drawing/2014/main" id="{53A04A4D-A05A-47D9-8F88-726DD402950A}"/>
                </a:ext>
              </a:extLst>
            </xdr:cNvPr>
            <xdr:cNvSpPr txBox="1"/>
          </xdr:nvSpPr>
          <xdr:spPr>
            <a:xfrm>
              <a:off x="9098280" y="2941320"/>
              <a:ext cx="337938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𝐻_0: </a:t>
              </a:r>
              <a:r>
                <a:rPr lang="da-DK" sz="1100" i="0">
                  <a:solidFill>
                    <a:schemeClr val="tx1"/>
                  </a:solidFill>
                  <a:effectLst/>
                  <a:latin typeface="Cambria Math" panose="02040503050406030204" pitchFamily="18" charset="0"/>
                  <a:ea typeface="+mn-ea"/>
                  <a:cs typeface="+mn-cs"/>
                </a:rPr>
                <a:t>𝜇_</a:t>
              </a:r>
              <a:r>
                <a:rPr lang="da-DK" sz="1100" b="0" i="0">
                  <a:solidFill>
                    <a:schemeClr val="tx1"/>
                  </a:solidFill>
                  <a:effectLst/>
                  <a:latin typeface="Cambria Math" panose="02040503050406030204" pitchFamily="18" charset="0"/>
                  <a:ea typeface="+mn-ea"/>
                  <a:cs typeface="+mn-cs"/>
                </a:rPr>
                <a:t>Introverte=</a:t>
              </a:r>
              <a:r>
                <a:rPr lang="da-DK" sz="1100" i="0">
                  <a:solidFill>
                    <a:schemeClr val="tx1"/>
                  </a:solidFill>
                  <a:effectLst/>
                  <a:latin typeface="Cambria Math" panose="02040503050406030204" pitchFamily="18" charset="0"/>
                  <a:ea typeface="+mn-ea"/>
                  <a:cs typeface="+mn-cs"/>
                </a:rPr>
                <a:t>𝜇_</a:t>
              </a:r>
              <a:r>
                <a:rPr lang="da-DK" sz="1100" b="0" i="0">
                  <a:solidFill>
                    <a:schemeClr val="tx1"/>
                  </a:solidFill>
                  <a:effectLst/>
                  <a:latin typeface="Cambria Math" panose="02040503050406030204" pitchFamily="18" charset="0"/>
                  <a:ea typeface="+mn-ea"/>
                  <a:cs typeface="+mn-cs"/>
                </a:rPr>
                <a:t>Ekstroverte  og"</a:t>
              </a:r>
              <a:r>
                <a:rPr lang="da-DK" sz="1100" i="0">
                  <a:solidFill>
                    <a:schemeClr val="tx1"/>
                  </a:solidFill>
                  <a:effectLst/>
                  <a:latin typeface="Cambria Math" panose="02040503050406030204" pitchFamily="18" charset="0"/>
                  <a:ea typeface="+mn-ea"/>
                  <a:cs typeface="+mn-cs"/>
                </a:rPr>
                <a:t> " 𝜇_(</a:t>
              </a:r>
              <a:r>
                <a:rPr lang="da-DK" sz="1100" b="0" i="0">
                  <a:solidFill>
                    <a:schemeClr val="tx1"/>
                  </a:solidFill>
                  <a:effectLst/>
                  <a:latin typeface="Cambria Math" panose="02040503050406030204" pitchFamily="18" charset="0"/>
                  <a:ea typeface="+mn-ea"/>
                  <a:cs typeface="+mn-cs"/>
                </a:rPr>
                <a:t>&lt;4 genstande)</a:t>
              </a:r>
              <a:r>
                <a:rPr lang="da-DK" sz="1100" i="0">
                  <a:solidFill>
                    <a:schemeClr val="tx1"/>
                  </a:solidFill>
                  <a:effectLst/>
                  <a:latin typeface="Cambria Math" panose="02040503050406030204" pitchFamily="18" charset="0"/>
                  <a:ea typeface="+mn-ea"/>
                  <a:cs typeface="+mn-cs"/>
                </a:rPr>
                <a:t>=𝜇_(≥</a:t>
              </a:r>
              <a:r>
                <a:rPr lang="da-DK" sz="1100" b="0" i="0">
                  <a:solidFill>
                    <a:schemeClr val="tx1"/>
                  </a:solidFill>
                  <a:effectLst/>
                  <a:latin typeface="Cambria Math" panose="02040503050406030204" pitchFamily="18" charset="0"/>
                  <a:ea typeface="+mn-ea"/>
                  <a:cs typeface="+mn-cs"/>
                </a:rPr>
                <a:t>4 genstande)</a:t>
              </a:r>
              <a:endParaRPr lang="da-DK" sz="1100"/>
            </a:p>
          </xdr:txBody>
        </xdr:sp>
      </mc:Fallback>
    </mc:AlternateContent>
    <xdr:clientData/>
  </xdr:oneCellAnchor>
  <xdr:twoCellAnchor editAs="oneCell">
    <xdr:from>
      <xdr:col>11</xdr:col>
      <xdr:colOff>350520</xdr:colOff>
      <xdr:row>0</xdr:row>
      <xdr:rowOff>0</xdr:rowOff>
    </xdr:from>
    <xdr:to>
      <xdr:col>15</xdr:col>
      <xdr:colOff>516778</xdr:colOff>
      <xdr:row>15</xdr:row>
      <xdr:rowOff>57979</xdr:rowOff>
    </xdr:to>
    <xdr:pic>
      <xdr:nvPicPr>
        <xdr:cNvPr id="65" name="Billede 5">
          <a:extLst>
            <a:ext uri="{FF2B5EF4-FFF2-40B4-BE49-F238E27FC236}">
              <a16:creationId xmlns:a16="http://schemas.microsoft.com/office/drawing/2014/main" id="{BD8BF389-02F0-4575-A911-8FCD00C5EBD1}"/>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098280" y="0"/>
          <a:ext cx="2742783" cy="2812764"/>
        </a:xfrm>
        <a:prstGeom prst="rect">
          <a:avLst/>
        </a:prstGeom>
      </xdr:spPr>
    </xdr:pic>
    <xdr:clientData/>
  </xdr:twoCellAnchor>
  <xdr:oneCellAnchor>
    <xdr:from>
      <xdr:col>4</xdr:col>
      <xdr:colOff>252444</xdr:colOff>
      <xdr:row>19</xdr:row>
      <xdr:rowOff>51252</xdr:rowOff>
    </xdr:from>
    <xdr:ext cx="1487100" cy="381227"/>
    <mc:AlternateContent xmlns:mc="http://schemas.openxmlformats.org/markup-compatibility/2006" xmlns:a14="http://schemas.microsoft.com/office/drawing/2010/main">
      <mc:Choice Requires="a14">
        <xdr:sp macro="" textlink="">
          <xdr:nvSpPr>
            <xdr:cNvPr id="108" name="Tekstfelt 8">
              <a:extLst>
                <a:ext uri="{FF2B5EF4-FFF2-40B4-BE49-F238E27FC236}">
                  <a16:creationId xmlns:a16="http://schemas.microsoft.com/office/drawing/2014/main" id="{578D89A4-6426-4F56-AE49-C4B88AD3123D}"/>
                </a:ext>
              </a:extLst>
            </xdr:cNvPr>
            <xdr:cNvSpPr txBox="1"/>
          </xdr:nvSpPr>
          <xdr:spPr>
            <a:xfrm>
              <a:off x="4733004" y="3556452"/>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5" name="Tekstfelt 8">
              <a:extLst>
                <a:ext uri="{FF2B5EF4-FFF2-40B4-BE49-F238E27FC236}">
                  <a16:creationId xmlns:a16="http://schemas.microsoft.com/office/drawing/2014/main" id="{578D89A4-6426-4F56-AE49-C4B88AD3123D}"/>
                </a:ext>
              </a:extLst>
            </xdr:cNvPr>
            <xdr:cNvSpPr txBox="1"/>
          </xdr:nvSpPr>
          <xdr:spPr>
            <a:xfrm>
              <a:off x="4733004" y="3556452"/>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(𝐴)=〖𝑆𝑆〗_𝐴/(〖𝑆𝑆〗_𝐴+〖𝑆𝑆〗_𝑒𝑟𝑟𝑜𝑟 )</a:t>
              </a:r>
              <a:endParaRPr lang="da-DK" sz="1100"/>
            </a:p>
          </xdr:txBody>
        </xdr:sp>
      </mc:Fallback>
    </mc:AlternateContent>
    <xdr:clientData/>
  </xdr:oneCellAnchor>
  <xdr:twoCellAnchor editAs="oneCell">
    <xdr:from>
      <xdr:col>12</xdr:col>
      <xdr:colOff>600755</xdr:colOff>
      <xdr:row>181</xdr:row>
      <xdr:rowOff>57830</xdr:rowOff>
    </xdr:from>
    <xdr:to>
      <xdr:col>18</xdr:col>
      <xdr:colOff>251528</xdr:colOff>
      <xdr:row>197</xdr:row>
      <xdr:rowOff>21490</xdr:rowOff>
    </xdr:to>
    <xdr:pic>
      <xdr:nvPicPr>
        <xdr:cNvPr id="25" name="Picture 3">
          <a:extLst>
            <a:ext uri="{FF2B5EF4-FFF2-40B4-BE49-F238E27FC236}">
              <a16:creationId xmlns:a16="http://schemas.microsoft.com/office/drawing/2014/main" id="{44A26FBD-29DB-4715-A548-C6549C4A7CD9}"/>
            </a:ext>
          </a:extLst>
        </xdr:cNvPr>
        <xdr:cNvPicPr>
          <a:picLocks noChangeAspect="1" noChangeArrowheads="1"/>
        </xdr:cNvPicPr>
      </xdr:nvPicPr>
      <xdr:blipFill>
        <a:blip xmlns:r="http://schemas.openxmlformats.org/officeDocument/2006/relationships" r:embed="rId3" cstate="email">
          <a:extLst>
            <a:ext uri="{28A0092B-C50C-407E-A947-70E740481C1C}">
              <a14:useLocalDpi xmlns:a14="http://schemas.microsoft.com/office/drawing/2010/main" val="0"/>
            </a:ext>
          </a:extLst>
        </a:blip>
        <a:srcRect/>
        <a:stretch>
          <a:fillRect/>
        </a:stretch>
      </xdr:blipFill>
      <xdr:spPr bwMode="auto">
        <a:xfrm>
          <a:off x="7725455" y="17175616"/>
          <a:ext cx="3547909" cy="284774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1</xdr:col>
      <xdr:colOff>640024</xdr:colOff>
      <xdr:row>130</xdr:row>
      <xdr:rowOff>57829</xdr:rowOff>
    </xdr:from>
    <xdr:to>
      <xdr:col>24</xdr:col>
      <xdr:colOff>225196</xdr:colOff>
      <xdr:row>178</xdr:row>
      <xdr:rowOff>167863</xdr:rowOff>
    </xdr:to>
    <xdr:grpSp>
      <xdr:nvGrpSpPr>
        <xdr:cNvPr id="19" name="Gruppe 18">
          <a:extLst>
            <a:ext uri="{FF2B5EF4-FFF2-40B4-BE49-F238E27FC236}">
              <a16:creationId xmlns:a16="http://schemas.microsoft.com/office/drawing/2014/main" id="{9E23B947-C40B-4A10-8DB4-08A5D2CB5FBE}"/>
            </a:ext>
          </a:extLst>
        </xdr:cNvPr>
        <xdr:cNvGrpSpPr/>
      </xdr:nvGrpSpPr>
      <xdr:grpSpPr>
        <a:xfrm>
          <a:off x="634581" y="24164243"/>
          <a:ext cx="14357086" cy="8992777"/>
          <a:chOff x="2036798" y="7783965"/>
          <a:chExt cx="14477510" cy="8735603"/>
        </a:xfrm>
      </xdr:grpSpPr>
      <xdr:grpSp>
        <xdr:nvGrpSpPr>
          <xdr:cNvPr id="15" name="Gruppe 14">
            <a:extLst>
              <a:ext uri="{FF2B5EF4-FFF2-40B4-BE49-F238E27FC236}">
                <a16:creationId xmlns:a16="http://schemas.microsoft.com/office/drawing/2014/main" id="{2C3A5E41-E390-4618-843A-C4F074E3215B}"/>
              </a:ext>
            </a:extLst>
          </xdr:cNvPr>
          <xdr:cNvGrpSpPr/>
        </xdr:nvGrpSpPr>
        <xdr:grpSpPr>
          <a:xfrm>
            <a:off x="2034756" y="7784645"/>
            <a:ext cx="14477510" cy="8735603"/>
            <a:chOff x="2034077" y="7783285"/>
            <a:chExt cx="14477510" cy="8735603"/>
          </a:xfrm>
        </xdr:grpSpPr>
        <xdr:grpSp>
          <xdr:nvGrpSpPr>
            <xdr:cNvPr id="13" name="Gruppe 12">
              <a:extLst>
                <a:ext uri="{FF2B5EF4-FFF2-40B4-BE49-F238E27FC236}">
                  <a16:creationId xmlns:a16="http://schemas.microsoft.com/office/drawing/2014/main" id="{EACC032A-B569-422A-BFBF-8DCBC10E35EF}"/>
                </a:ext>
              </a:extLst>
            </xdr:cNvPr>
            <xdr:cNvGrpSpPr/>
          </xdr:nvGrpSpPr>
          <xdr:grpSpPr>
            <a:xfrm>
              <a:off x="2036798" y="7783965"/>
              <a:ext cx="11163757" cy="7778943"/>
              <a:chOff x="2041562" y="7805737"/>
              <a:chExt cx="11163757" cy="7842217"/>
            </a:xfrm>
          </xdr:grpSpPr>
          <xdr:pic>
            <xdr:nvPicPr>
              <xdr:cNvPr id="11" name="Billede 10">
                <a:extLst>
                  <a:ext uri="{FF2B5EF4-FFF2-40B4-BE49-F238E27FC236}">
                    <a16:creationId xmlns:a16="http://schemas.microsoft.com/office/drawing/2014/main" id="{80E3277D-C120-4082-9193-5E8CC40F6F15}"/>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2041562" y="7805737"/>
                <a:ext cx="8481809" cy="7842217"/>
              </a:xfrm>
              <a:prstGeom prst="rect">
                <a:avLst/>
              </a:prstGeom>
            </xdr:spPr>
          </xdr:pic>
          <xdr:pic>
            <xdr:nvPicPr>
              <xdr:cNvPr id="12" name="Billede 11">
                <a:extLst>
                  <a:ext uri="{FF2B5EF4-FFF2-40B4-BE49-F238E27FC236}">
                    <a16:creationId xmlns:a16="http://schemas.microsoft.com/office/drawing/2014/main" id="{8F3126CC-1D53-4F34-B207-364BCCC2855C}"/>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7939087" y="10705052"/>
                <a:ext cx="5266232" cy="4572099"/>
              </a:xfrm>
              <a:prstGeom prst="rect">
                <a:avLst/>
              </a:prstGeom>
            </xdr:spPr>
          </xdr:pic>
        </xdr:grpSp>
        <xdr:cxnSp macro="">
          <xdr:nvCxnSpPr>
            <xdr:cNvPr id="24" name="Lige pilforbindelse 23">
              <a:extLst>
                <a:ext uri="{FF2B5EF4-FFF2-40B4-BE49-F238E27FC236}">
                  <a16:creationId xmlns:a16="http://schemas.microsoft.com/office/drawing/2014/main" id="{B6B6D8FA-677B-46AC-A332-79CE116F922B}"/>
                </a:ext>
              </a:extLst>
            </xdr:cNvPr>
            <xdr:cNvCxnSpPr/>
          </xdr:nvCxnSpPr>
          <xdr:spPr>
            <a:xfrm flipH="1">
              <a:off x="13113204" y="11625943"/>
              <a:ext cx="236082" cy="211590"/>
            </a:xfrm>
            <a:prstGeom prst="straightConnector1">
              <a:avLst/>
            </a:prstGeom>
            <a:ln w="38100">
              <a:tailEnd type="triangle"/>
            </a:ln>
          </xdr:spPr>
          <xdr:style>
            <a:lnRef idx="3">
              <a:schemeClr val="accent2"/>
            </a:lnRef>
            <a:fillRef idx="0">
              <a:schemeClr val="accent2"/>
            </a:fillRef>
            <a:effectRef idx="2">
              <a:schemeClr val="accent2"/>
            </a:effectRef>
            <a:fontRef idx="minor">
              <a:schemeClr val="tx1"/>
            </a:fontRef>
          </xdr:style>
        </xdr:cxnSp>
        <xdr:grpSp>
          <xdr:nvGrpSpPr>
            <xdr:cNvPr id="30" name="Gruppe 29">
              <a:extLst>
                <a:ext uri="{FF2B5EF4-FFF2-40B4-BE49-F238E27FC236}">
                  <a16:creationId xmlns:a16="http://schemas.microsoft.com/office/drawing/2014/main" id="{3368475F-1649-495C-97EF-D03060C8D0A9}"/>
                </a:ext>
              </a:extLst>
            </xdr:cNvPr>
            <xdr:cNvGrpSpPr/>
          </xdr:nvGrpSpPr>
          <xdr:grpSpPr>
            <a:xfrm>
              <a:off x="13381941" y="8169726"/>
              <a:ext cx="3081948" cy="4660950"/>
              <a:chOff x="13403714" y="10582274"/>
              <a:chExt cx="3079226" cy="4656868"/>
            </a:xfrm>
          </xdr:grpSpPr>
          <xdr:pic>
            <xdr:nvPicPr>
              <xdr:cNvPr id="20" name="Picture 3">
                <a:extLst>
                  <a:ext uri="{FF2B5EF4-FFF2-40B4-BE49-F238E27FC236}">
                    <a16:creationId xmlns:a16="http://schemas.microsoft.com/office/drawing/2014/main" id="{641AAE15-C499-47FA-9854-40373546BF88}"/>
                  </a:ext>
                </a:extLst>
              </xdr:cNvPr>
              <xdr:cNvPicPr>
                <a:picLocks noChangeAspect="1" noChangeArrowheads="1"/>
              </xdr:cNvPicPr>
            </xdr:nvPicPr>
            <xdr:blipFill>
              <a:blip xmlns:r="http://schemas.openxmlformats.org/officeDocument/2006/relationships" r:embed="rId6" cstate="email">
                <a:extLst>
                  <a:ext uri="{28A0092B-C50C-407E-A947-70E740481C1C}">
                    <a14:useLocalDpi xmlns:a14="http://schemas.microsoft.com/office/drawing/2010/main" val="0"/>
                  </a:ext>
                </a:extLst>
              </a:blip>
              <a:srcRect/>
              <a:stretch>
                <a:fillRect/>
              </a:stretch>
            </xdr:blipFill>
            <xdr:spPr bwMode="auto">
              <a:xfrm>
                <a:off x="13403714" y="10582274"/>
                <a:ext cx="3079226" cy="4656868"/>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xnSp macro="">
            <xdr:nvCxnSpPr>
              <xdr:cNvPr id="29" name="Lige pilforbindelse 28">
                <a:extLst>
                  <a:ext uri="{FF2B5EF4-FFF2-40B4-BE49-F238E27FC236}">
                    <a16:creationId xmlns:a16="http://schemas.microsoft.com/office/drawing/2014/main" id="{F7E1C4DB-59EB-47CF-B77D-3A22D8140E90}"/>
                  </a:ext>
                </a:extLst>
              </xdr:cNvPr>
              <xdr:cNvCxnSpPr/>
            </xdr:nvCxnSpPr>
            <xdr:spPr>
              <a:xfrm>
                <a:off x="14580053" y="12011025"/>
                <a:ext cx="0" cy="257175"/>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grpSp>
        <xdr:pic>
          <xdr:nvPicPr>
            <xdr:cNvPr id="6" name="Billede 5">
              <a:extLst>
                <a:ext uri="{FF2B5EF4-FFF2-40B4-BE49-F238E27FC236}">
                  <a16:creationId xmlns:a16="http://schemas.microsoft.com/office/drawing/2014/main" id="{2DA32D22-78BE-46A1-B9C3-336CB9E67FD6}"/>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13382204" y="12927464"/>
              <a:ext cx="3129383" cy="3591424"/>
            </a:xfrm>
            <a:prstGeom prst="rect">
              <a:avLst/>
            </a:prstGeom>
          </xdr:spPr>
        </xdr:pic>
        <xdr:cxnSp macro="">
          <xdr:nvCxnSpPr>
            <xdr:cNvPr id="9" name="Lige pilforbindelse 8">
              <a:extLst>
                <a:ext uri="{FF2B5EF4-FFF2-40B4-BE49-F238E27FC236}">
                  <a16:creationId xmlns:a16="http://schemas.microsoft.com/office/drawing/2014/main" id="{2DFCB74B-E5CD-4BE0-B836-5232C4148E7D}"/>
                </a:ext>
              </a:extLst>
            </xdr:cNvPr>
            <xdr:cNvCxnSpPr/>
          </xdr:nvCxnSpPr>
          <xdr:spPr>
            <a:xfrm flipH="1" flipV="1">
              <a:off x="13006387" y="13145180"/>
              <a:ext cx="335417" cy="346982"/>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grpSp>
      <xdr:cxnSp macro="">
        <xdr:nvCxnSpPr>
          <xdr:cNvPr id="17" name="Lige pilforbindelse 16">
            <a:extLst>
              <a:ext uri="{FF2B5EF4-FFF2-40B4-BE49-F238E27FC236}">
                <a16:creationId xmlns:a16="http://schemas.microsoft.com/office/drawing/2014/main" id="{3F0C048C-7D84-4E72-8261-03B9CE70E349}"/>
              </a:ext>
            </a:extLst>
          </xdr:cNvPr>
          <xdr:cNvCxnSpPr/>
        </xdr:nvCxnSpPr>
        <xdr:spPr>
          <a:xfrm flipH="1">
            <a:off x="14568487" y="13377862"/>
            <a:ext cx="190500" cy="191861"/>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grpSp>
    <xdr:clientData/>
  </xdr:twoCellAnchor>
  <xdr:oneCellAnchor>
    <xdr:from>
      <xdr:col>4</xdr:col>
      <xdr:colOff>381000</xdr:colOff>
      <xdr:row>3</xdr:row>
      <xdr:rowOff>114300</xdr:rowOff>
    </xdr:from>
    <xdr:ext cx="1416670" cy="347659"/>
    <mc:AlternateContent xmlns:mc="http://schemas.openxmlformats.org/markup-compatibility/2006" xmlns:a14="http://schemas.microsoft.com/office/drawing/2010/main">
      <mc:Choice Requires="a14">
        <xdr:sp macro="" textlink="">
          <xdr:nvSpPr>
            <xdr:cNvPr id="52" name="Tekstfelt 7">
              <a:extLst>
                <a:ext uri="{FF2B5EF4-FFF2-40B4-BE49-F238E27FC236}">
                  <a16:creationId xmlns:a16="http://schemas.microsoft.com/office/drawing/2014/main" id="{59BDBBD3-A4A0-4827-BBC5-042D7D4CD0B7}"/>
                </a:ext>
              </a:extLst>
            </xdr:cNvPr>
            <xdr:cNvSpPr txBox="1"/>
          </xdr:nvSpPr>
          <xdr:spPr>
            <a:xfrm>
              <a:off x="2217420" y="655320"/>
              <a:ext cx="1416670"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m:rPr>
                            <m:sty m:val="p"/>
                          </m:rPr>
                          <a:rPr lang="da-DK" sz="1100" b="0" i="0">
                            <a:solidFill>
                              <a:schemeClr val="tx1"/>
                            </a:solidFill>
                            <a:effectLst/>
                            <a:latin typeface="Cambria Math" panose="02040503050406030204" pitchFamily="18" charset="0"/>
                            <a:ea typeface="+mn-ea"/>
                            <a:cs typeface="+mn-cs"/>
                          </a:rPr>
                          <m:t>total</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total</m:t>
                            </m:r>
                          </m:sub>
                        </m:sSub>
                      </m:den>
                    </m:f>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59BDBBD3-A4A0-4827-BBC5-042D7D4CD0B7}"/>
                </a:ext>
              </a:extLst>
            </xdr:cNvPr>
            <xdr:cNvSpPr txBox="1"/>
          </xdr:nvSpPr>
          <xdr:spPr>
            <a:xfrm>
              <a:off x="2217420" y="655320"/>
              <a:ext cx="1416670"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𝑠_total^2=</a:t>
              </a: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total </a:t>
              </a:r>
              <a:endParaRPr lang="da-DK">
                <a:effectLst/>
              </a:endParaRPr>
            </a:p>
          </xdr:txBody>
        </xdr:sp>
      </mc:Fallback>
    </mc:AlternateContent>
    <xdr:clientData/>
  </xdr:oneCellAnchor>
  <xdr:oneCellAnchor>
    <xdr:from>
      <xdr:col>3</xdr:col>
      <xdr:colOff>99060</xdr:colOff>
      <xdr:row>6</xdr:row>
      <xdr:rowOff>137160</xdr:rowOff>
    </xdr:from>
    <xdr:ext cx="691279" cy="347659"/>
    <mc:AlternateContent xmlns:mc="http://schemas.openxmlformats.org/markup-compatibility/2006" xmlns:a14="http://schemas.microsoft.com/office/drawing/2010/main">
      <mc:Choice Requires="a14">
        <xdr:sp macro="" textlink="">
          <xdr:nvSpPr>
            <xdr:cNvPr id="53" name="Tekstfelt 9">
              <a:extLst>
                <a:ext uri="{FF2B5EF4-FFF2-40B4-BE49-F238E27FC236}">
                  <a16:creationId xmlns:a16="http://schemas.microsoft.com/office/drawing/2014/main" id="{7ADF6F25-22FA-4ED6-8625-DF195888F0BA}"/>
                </a:ext>
              </a:extLst>
            </xdr:cNvPr>
            <xdr:cNvSpPr txBox="1"/>
          </xdr:nvSpPr>
          <xdr:spPr>
            <a:xfrm>
              <a:off x="1325880" y="1249680"/>
              <a:ext cx="69127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𝐴</m:t>
                            </m:r>
                          </m:sub>
                        </m:sSub>
                      </m:den>
                    </m:f>
                  </m:oMath>
                </m:oMathPara>
              </a14:m>
              <a:endParaRPr lang="da-DK">
                <a:effectLst/>
              </a:endParaRPr>
            </a:p>
          </xdr:txBody>
        </xdr:sp>
      </mc:Choice>
      <mc:Fallback xmlns="">
        <xdr:sp macro="" textlink="">
          <xdr:nvSpPr>
            <xdr:cNvPr id="10" name="Tekstfelt 9">
              <a:extLst>
                <a:ext uri="{FF2B5EF4-FFF2-40B4-BE49-F238E27FC236}">
                  <a16:creationId xmlns:a16="http://schemas.microsoft.com/office/drawing/2014/main" id="{7ADF6F25-22FA-4ED6-8625-DF195888F0BA}"/>
                </a:ext>
              </a:extLst>
            </xdr:cNvPr>
            <xdr:cNvSpPr txBox="1"/>
          </xdr:nvSpPr>
          <xdr:spPr>
            <a:xfrm>
              <a:off x="1325880" y="1249680"/>
              <a:ext cx="69127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𝐴</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𝐴/〖</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𝐴 </a:t>
              </a:r>
              <a:endParaRPr lang="da-DK">
                <a:effectLst/>
              </a:endParaRPr>
            </a:p>
          </xdr:txBody>
        </xdr:sp>
      </mc:Fallback>
    </mc:AlternateContent>
    <xdr:clientData/>
  </xdr:oneCellAnchor>
  <xdr:oneCellAnchor>
    <xdr:from>
      <xdr:col>5</xdr:col>
      <xdr:colOff>30480</xdr:colOff>
      <xdr:row>6</xdr:row>
      <xdr:rowOff>152400</xdr:rowOff>
    </xdr:from>
    <xdr:ext cx="699486" cy="347659"/>
    <mc:AlternateContent xmlns:mc="http://schemas.openxmlformats.org/markup-compatibility/2006" xmlns:a14="http://schemas.microsoft.com/office/drawing/2010/main">
      <mc:Choice Requires="a14">
        <xdr:sp macro="" textlink="">
          <xdr:nvSpPr>
            <xdr:cNvPr id="54" name="Tekstfelt 15">
              <a:extLst>
                <a:ext uri="{FF2B5EF4-FFF2-40B4-BE49-F238E27FC236}">
                  <a16:creationId xmlns:a16="http://schemas.microsoft.com/office/drawing/2014/main" id="{087F1378-52DC-40C4-AD73-332877B514DA}"/>
                </a:ext>
              </a:extLst>
            </xdr:cNvPr>
            <xdr:cNvSpPr txBox="1"/>
          </xdr:nvSpPr>
          <xdr:spPr>
            <a:xfrm>
              <a:off x="2476500" y="1264920"/>
              <a:ext cx="699486"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𝐵</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𝐵</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𝐵</m:t>
                            </m:r>
                          </m:sub>
                        </m:sSub>
                      </m:den>
                    </m:f>
                  </m:oMath>
                </m:oMathPara>
              </a14:m>
              <a:endParaRPr lang="da-DK" sz="1100"/>
            </a:p>
          </xdr:txBody>
        </xdr:sp>
      </mc:Choice>
      <mc:Fallback xmlns="">
        <xdr:sp macro="" textlink="">
          <xdr:nvSpPr>
            <xdr:cNvPr id="16" name="Tekstfelt 15">
              <a:extLst>
                <a:ext uri="{FF2B5EF4-FFF2-40B4-BE49-F238E27FC236}">
                  <a16:creationId xmlns:a16="http://schemas.microsoft.com/office/drawing/2014/main" id="{087F1378-52DC-40C4-AD73-332877B514DA}"/>
                </a:ext>
              </a:extLst>
            </xdr:cNvPr>
            <xdr:cNvSpPr txBox="1"/>
          </xdr:nvSpPr>
          <xdr:spPr>
            <a:xfrm>
              <a:off x="2476500" y="1264920"/>
              <a:ext cx="699486"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𝐵</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𝐵/〖</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𝐵 </a:t>
              </a:r>
              <a:endParaRPr lang="da-DK" sz="1100"/>
            </a:p>
          </xdr:txBody>
        </xdr:sp>
      </mc:Fallback>
    </mc:AlternateContent>
    <xdr:clientData/>
  </xdr:oneCellAnchor>
  <xdr:oneCellAnchor>
    <xdr:from>
      <xdr:col>6</xdr:col>
      <xdr:colOff>548640</xdr:colOff>
      <xdr:row>6</xdr:row>
      <xdr:rowOff>175260</xdr:rowOff>
    </xdr:from>
    <xdr:ext cx="1655581" cy="347659"/>
    <mc:AlternateContent xmlns:mc="http://schemas.openxmlformats.org/markup-compatibility/2006" xmlns:a14="http://schemas.microsoft.com/office/drawing/2010/main">
      <mc:Choice Requires="a14">
        <xdr:sp macro="" textlink="">
          <xdr:nvSpPr>
            <xdr:cNvPr id="55" name="Tekstfelt 20">
              <a:extLst>
                <a:ext uri="{FF2B5EF4-FFF2-40B4-BE49-F238E27FC236}">
                  <a16:creationId xmlns:a16="http://schemas.microsoft.com/office/drawing/2014/main" id="{0CACCE1C-265A-4963-BBD3-5D618C66E90A}"/>
                </a:ext>
              </a:extLst>
            </xdr:cNvPr>
            <xdr:cNvSpPr txBox="1"/>
          </xdr:nvSpPr>
          <xdr:spPr>
            <a:xfrm>
              <a:off x="3604260" y="1287780"/>
              <a:ext cx="165558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B</m:t>
                            </m:r>
                          </m:sub>
                        </m:sSub>
                      </m:den>
                    </m:f>
                  </m:oMath>
                </m:oMathPara>
              </a14:m>
              <a:endParaRPr lang="da-DK" sz="1100"/>
            </a:p>
          </xdr:txBody>
        </xdr:sp>
      </mc:Choice>
      <mc:Fallback xmlns="">
        <xdr:sp macro="" textlink="">
          <xdr:nvSpPr>
            <xdr:cNvPr id="21" name="Tekstfelt 20">
              <a:extLst>
                <a:ext uri="{FF2B5EF4-FFF2-40B4-BE49-F238E27FC236}">
                  <a16:creationId xmlns:a16="http://schemas.microsoft.com/office/drawing/2014/main" id="{0CACCE1C-265A-4963-BBD3-5D618C66E90A}"/>
                </a:ext>
              </a:extLst>
            </xdr:cNvPr>
            <xdr:cNvSpPr txBox="1"/>
          </xdr:nvSpPr>
          <xdr:spPr>
            <a:xfrm>
              <a:off x="3604260" y="1287780"/>
              <a:ext cx="165558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〖𝑀𝑆〗_(𝐴×B)=〖𝑆𝑆〗_(𝐴×B)/〖𝑑𝑓〗_(𝐴×B) </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〖𝑆𝑆〗_(𝐴×B)/(〖𝑑𝑓〗_𝐴∙〖𝑑𝑓〗_B )</a:t>
              </a:r>
              <a:endParaRPr lang="da-DK" sz="1100"/>
            </a:p>
          </xdr:txBody>
        </xdr:sp>
      </mc:Fallback>
    </mc:AlternateContent>
    <xdr:clientData/>
  </xdr:oneCellAnchor>
  <xdr:oneCellAnchor>
    <xdr:from>
      <xdr:col>4</xdr:col>
      <xdr:colOff>502920</xdr:colOff>
      <xdr:row>9</xdr:row>
      <xdr:rowOff>106680</xdr:rowOff>
    </xdr:from>
    <xdr:ext cx="1069203" cy="347659"/>
    <mc:AlternateContent xmlns:mc="http://schemas.openxmlformats.org/markup-compatibility/2006" xmlns:a14="http://schemas.microsoft.com/office/drawing/2010/main">
      <mc:Choice Requires="a14">
        <xdr:sp macro="" textlink="">
          <xdr:nvSpPr>
            <xdr:cNvPr id="57" name="Tekstfelt 21">
              <a:extLst>
                <a:ext uri="{FF2B5EF4-FFF2-40B4-BE49-F238E27FC236}">
                  <a16:creationId xmlns:a16="http://schemas.microsoft.com/office/drawing/2014/main" id="{95300AAF-F4C6-4912-A8B2-FDB805D0C3A3}"/>
                </a:ext>
              </a:extLst>
            </xdr:cNvPr>
            <xdr:cNvSpPr txBox="1"/>
          </xdr:nvSpPr>
          <xdr:spPr>
            <a:xfrm>
              <a:off x="4983480" y="1767840"/>
              <a:ext cx="1069203"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𝑒𝑟𝑟𝑜𝑟</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2" name="Tekstfelt 21">
              <a:extLst>
                <a:ext uri="{FF2B5EF4-FFF2-40B4-BE49-F238E27FC236}">
                  <a16:creationId xmlns:a16="http://schemas.microsoft.com/office/drawing/2014/main" id="{95300AAF-F4C6-4912-A8B2-FDB805D0C3A3}"/>
                </a:ext>
              </a:extLst>
            </xdr:cNvPr>
            <xdr:cNvSpPr txBox="1"/>
          </xdr:nvSpPr>
          <xdr:spPr>
            <a:xfrm>
              <a:off x="4983480" y="1767840"/>
              <a:ext cx="1069203"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𝑒𝑟𝑟𝑜𝑟</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𝑒𝑟𝑟𝑜𝑟/〖</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𝑒𝑟𝑟𝑜𝑟 </a:t>
              </a:r>
              <a:endParaRPr lang="da-DK" sz="1100"/>
            </a:p>
          </xdr:txBody>
        </xdr:sp>
      </mc:Fallback>
    </mc:AlternateContent>
    <xdr:clientData/>
  </xdr:oneCellAnchor>
  <xdr:oneCellAnchor>
    <xdr:from>
      <xdr:col>3</xdr:col>
      <xdr:colOff>7620</xdr:colOff>
      <xdr:row>12</xdr:row>
      <xdr:rowOff>22860</xdr:rowOff>
    </xdr:from>
    <xdr:ext cx="800924" cy="346570"/>
    <mc:AlternateContent xmlns:mc="http://schemas.openxmlformats.org/markup-compatibility/2006" xmlns:a14="http://schemas.microsoft.com/office/drawing/2010/main">
      <mc:Choice Requires="a14">
        <xdr:sp macro="" textlink="">
          <xdr:nvSpPr>
            <xdr:cNvPr id="58" name="Tekstfelt 22">
              <a:extLst>
                <a:ext uri="{FF2B5EF4-FFF2-40B4-BE49-F238E27FC236}">
                  <a16:creationId xmlns:a16="http://schemas.microsoft.com/office/drawing/2014/main" id="{15147623-DAD5-46E5-AFED-956246109E17}"/>
                </a:ext>
              </a:extLst>
            </xdr:cNvPr>
            <xdr:cNvSpPr txBox="1"/>
          </xdr:nvSpPr>
          <xdr:spPr>
            <a:xfrm>
              <a:off x="3878580" y="2247900"/>
              <a:ext cx="800924"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𝐹</m:t>
                        </m:r>
                      </m:e>
                      <m:sub>
                        <m:r>
                          <a:rPr lang="da-DK" sz="1100" b="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3" name="Tekstfelt 22">
              <a:extLst>
                <a:ext uri="{FF2B5EF4-FFF2-40B4-BE49-F238E27FC236}">
                  <a16:creationId xmlns:a16="http://schemas.microsoft.com/office/drawing/2014/main" id="{15147623-DAD5-46E5-AFED-956246109E17}"/>
                </a:ext>
              </a:extLst>
            </xdr:cNvPr>
            <xdr:cNvSpPr txBox="1"/>
          </xdr:nvSpPr>
          <xdr:spPr>
            <a:xfrm>
              <a:off x="3878580" y="2247900"/>
              <a:ext cx="800924"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𝐹_𝐴</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𝑀𝑆〗_𝐴/〖𝑀𝑆〗_𝑒𝑟𝑟𝑜𝑟 </a:t>
              </a:r>
              <a:endParaRPr lang="da-DK" sz="1100"/>
            </a:p>
          </xdr:txBody>
        </xdr:sp>
      </mc:Fallback>
    </mc:AlternateContent>
    <xdr:clientData/>
  </xdr:oneCellAnchor>
  <xdr:oneCellAnchor>
    <xdr:from>
      <xdr:col>5</xdr:col>
      <xdr:colOff>106680</xdr:colOff>
      <xdr:row>12</xdr:row>
      <xdr:rowOff>30480</xdr:rowOff>
    </xdr:from>
    <xdr:ext cx="812017" cy="346570"/>
    <mc:AlternateContent xmlns:mc="http://schemas.openxmlformats.org/markup-compatibility/2006" xmlns:a14="http://schemas.microsoft.com/office/drawing/2010/main">
      <mc:Choice Requires="a14">
        <xdr:sp macro="" textlink="">
          <xdr:nvSpPr>
            <xdr:cNvPr id="59" name="Tekstfelt 25">
              <a:extLst>
                <a:ext uri="{FF2B5EF4-FFF2-40B4-BE49-F238E27FC236}">
                  <a16:creationId xmlns:a16="http://schemas.microsoft.com/office/drawing/2014/main" id="{EA65686E-67D3-41E6-99FF-17E1948232CA}"/>
                </a:ext>
              </a:extLst>
            </xdr:cNvPr>
            <xdr:cNvSpPr txBox="1"/>
          </xdr:nvSpPr>
          <xdr:spPr>
            <a:xfrm>
              <a:off x="5196840" y="2255520"/>
              <a:ext cx="812017"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𝐹</m:t>
                        </m:r>
                      </m:e>
                      <m:sub>
                        <m:r>
                          <a:rPr lang="da-DK" sz="1100" b="0" i="1">
                            <a:solidFill>
                              <a:schemeClr val="tx1"/>
                            </a:solidFill>
                            <a:effectLst/>
                            <a:latin typeface="Cambria Math" panose="02040503050406030204" pitchFamily="18" charset="0"/>
                            <a:ea typeface="+mn-ea"/>
                            <a:cs typeface="+mn-cs"/>
                          </a:rPr>
                          <m:t>𝐵</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𝐵</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6" name="Tekstfelt 25">
              <a:extLst>
                <a:ext uri="{FF2B5EF4-FFF2-40B4-BE49-F238E27FC236}">
                  <a16:creationId xmlns:a16="http://schemas.microsoft.com/office/drawing/2014/main" id="{EA65686E-67D3-41E6-99FF-17E1948232CA}"/>
                </a:ext>
              </a:extLst>
            </xdr:cNvPr>
            <xdr:cNvSpPr txBox="1"/>
          </xdr:nvSpPr>
          <xdr:spPr>
            <a:xfrm>
              <a:off x="5196840" y="2255520"/>
              <a:ext cx="812017"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𝐹_𝐵</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𝑀𝑆〗_𝐵/〖𝑀𝑆〗_𝑒𝑟𝑟𝑜𝑟 </a:t>
              </a:r>
              <a:endParaRPr lang="da-DK" sz="1100"/>
            </a:p>
          </xdr:txBody>
        </xdr:sp>
      </mc:Fallback>
    </mc:AlternateContent>
    <xdr:clientData/>
  </xdr:oneCellAnchor>
  <xdr:oneCellAnchor>
    <xdr:from>
      <xdr:col>7</xdr:col>
      <xdr:colOff>53340</xdr:colOff>
      <xdr:row>12</xdr:row>
      <xdr:rowOff>68580</xdr:rowOff>
    </xdr:from>
    <xdr:ext cx="937436" cy="346570"/>
    <mc:AlternateContent xmlns:mc="http://schemas.openxmlformats.org/markup-compatibility/2006" xmlns:a14="http://schemas.microsoft.com/office/drawing/2010/main">
      <mc:Choice Requires="a14">
        <xdr:sp macro="" textlink="">
          <xdr:nvSpPr>
            <xdr:cNvPr id="60" name="Tekstfelt 26">
              <a:extLst>
                <a:ext uri="{FF2B5EF4-FFF2-40B4-BE49-F238E27FC236}">
                  <a16:creationId xmlns:a16="http://schemas.microsoft.com/office/drawing/2014/main" id="{4B192756-8BE2-4219-BBE7-B3DF2F768F15}"/>
                </a:ext>
              </a:extLst>
            </xdr:cNvPr>
            <xdr:cNvSpPr txBox="1"/>
          </xdr:nvSpPr>
          <xdr:spPr>
            <a:xfrm>
              <a:off x="6362700" y="2293620"/>
              <a:ext cx="937436"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7" name="Tekstfelt 26">
              <a:extLst>
                <a:ext uri="{FF2B5EF4-FFF2-40B4-BE49-F238E27FC236}">
                  <a16:creationId xmlns:a16="http://schemas.microsoft.com/office/drawing/2014/main" id="{4B192756-8BE2-4219-BBE7-B3DF2F768F15}"/>
                </a:ext>
              </a:extLst>
            </xdr:cNvPr>
            <xdr:cNvSpPr txBox="1"/>
          </xdr:nvSpPr>
          <xdr:spPr>
            <a:xfrm>
              <a:off x="6362700" y="2293620"/>
              <a:ext cx="937436"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𝐹_(</a:t>
              </a:r>
              <a:r>
                <a:rPr lang="da-DK" sz="1100" i="0">
                  <a:solidFill>
                    <a:schemeClr val="tx1"/>
                  </a:solidFill>
                  <a:effectLst/>
                  <a:latin typeface="+mn-lt"/>
                  <a:ea typeface="+mn-ea"/>
                  <a:cs typeface="+mn-cs"/>
                </a:rPr>
                <a:t>𝐴×B)=〖</a:t>
              </a:r>
              <a:r>
                <a:rPr lang="da-DK" sz="1100" b="0" i="0">
                  <a:solidFill>
                    <a:schemeClr val="tx1"/>
                  </a:solidFill>
                  <a:effectLst/>
                  <a:latin typeface="+mn-lt"/>
                  <a:ea typeface="+mn-ea"/>
                  <a:cs typeface="+mn-cs"/>
                </a:rPr>
                <a:t>𝑀𝑆〗_(</a:t>
              </a:r>
              <a:r>
                <a:rPr lang="da-DK" sz="1100" i="0">
                  <a:solidFill>
                    <a:schemeClr val="tx1"/>
                  </a:solidFill>
                  <a:effectLst/>
                  <a:latin typeface="+mn-lt"/>
                  <a:ea typeface="+mn-ea"/>
                  <a:cs typeface="+mn-cs"/>
                </a:rPr>
                <a:t>𝐴×B)/〖</a:t>
              </a:r>
              <a:r>
                <a:rPr lang="da-DK" sz="1100" b="0" i="0">
                  <a:solidFill>
                    <a:schemeClr val="tx1"/>
                  </a:solidFill>
                  <a:effectLst/>
                  <a:latin typeface="+mn-lt"/>
                  <a:ea typeface="+mn-ea"/>
                  <a:cs typeface="+mn-cs"/>
                </a:rPr>
                <a:t>𝑀𝑆〗_𝑒𝑟𝑟𝑜𝑟 </a:t>
              </a:r>
              <a:endParaRPr lang="da-DK" sz="1100"/>
            </a:p>
          </xdr:txBody>
        </xdr:sp>
      </mc:Fallback>
    </mc:AlternateContent>
    <xdr:clientData/>
  </xdr:oneCellAnchor>
  <xdr:oneCellAnchor>
    <xdr:from>
      <xdr:col>3</xdr:col>
      <xdr:colOff>60960</xdr:colOff>
      <xdr:row>15</xdr:row>
      <xdr:rowOff>175260</xdr:rowOff>
    </xdr:from>
    <xdr:ext cx="1066702" cy="172227"/>
    <mc:AlternateContent xmlns:mc="http://schemas.openxmlformats.org/markup-compatibility/2006" xmlns:a14="http://schemas.microsoft.com/office/drawing/2010/main">
      <mc:Choice Requires="a14">
        <xdr:sp macro="" textlink="">
          <xdr:nvSpPr>
            <xdr:cNvPr id="67" name="Tekstfelt 27">
              <a:extLst>
                <a:ext uri="{FF2B5EF4-FFF2-40B4-BE49-F238E27FC236}">
                  <a16:creationId xmlns:a16="http://schemas.microsoft.com/office/drawing/2014/main" id="{1672764F-7975-40A3-A3FE-090516FB936C}"/>
                </a:ext>
              </a:extLst>
            </xdr:cNvPr>
            <xdr:cNvSpPr txBox="1"/>
          </xdr:nvSpPr>
          <xdr:spPr>
            <a:xfrm>
              <a:off x="3931920" y="2956560"/>
              <a:ext cx="10667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1672764F-7975-40A3-A3FE-090516FB936C}"/>
                </a:ext>
              </a:extLst>
            </xdr:cNvPr>
            <xdr:cNvSpPr txBox="1"/>
          </xdr:nvSpPr>
          <xdr:spPr>
            <a:xfrm>
              <a:off x="3931920" y="2956560"/>
              <a:ext cx="10667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𝐹_0.05 (〖𝑑𝑓〗_</a:t>
              </a:r>
              <a:r>
                <a:rPr lang="da-DK" sz="1100" b="0" i="0">
                  <a:solidFill>
                    <a:schemeClr val="tx1"/>
                  </a:solidFill>
                  <a:effectLst/>
                  <a:latin typeface="+mn-lt"/>
                  <a:ea typeface="+mn-ea"/>
                  <a:cs typeface="+mn-cs"/>
                </a:rPr>
                <a:t>𝐴</a:t>
              </a:r>
              <a:r>
                <a:rPr lang="da-DK" sz="1100" i="0">
                  <a:solidFill>
                    <a:schemeClr val="tx1"/>
                  </a:solidFill>
                  <a:effectLst/>
                  <a:latin typeface="+mn-lt"/>
                  <a:ea typeface="+mn-ea"/>
                  <a:cs typeface="+mn-cs"/>
                </a:rPr>
                <a:t>,〖𝑑𝑓〗_𝑒𝑟𝑟𝑜𝑟)</a:t>
              </a:r>
              <a:endParaRPr lang="da-DK" sz="1100"/>
            </a:p>
          </xdr:txBody>
        </xdr:sp>
      </mc:Fallback>
    </mc:AlternateContent>
    <xdr:clientData/>
  </xdr:oneCellAnchor>
  <xdr:oneCellAnchor>
    <xdr:from>
      <xdr:col>5</xdr:col>
      <xdr:colOff>304800</xdr:colOff>
      <xdr:row>16</xdr:row>
      <xdr:rowOff>15240</xdr:rowOff>
    </xdr:from>
    <xdr:ext cx="1108188" cy="172227"/>
    <mc:AlternateContent xmlns:mc="http://schemas.openxmlformats.org/markup-compatibility/2006" xmlns:a14="http://schemas.microsoft.com/office/drawing/2010/main">
      <mc:Choice Requires="a14">
        <xdr:sp macro="" textlink="">
          <xdr:nvSpPr>
            <xdr:cNvPr id="68" name="Tekstfelt 30">
              <a:extLst>
                <a:ext uri="{FF2B5EF4-FFF2-40B4-BE49-F238E27FC236}">
                  <a16:creationId xmlns:a16="http://schemas.microsoft.com/office/drawing/2014/main" id="{6335B0BA-8AB9-407C-ACEC-5BDE810FEEEF}"/>
                </a:ext>
              </a:extLst>
            </xdr:cNvPr>
            <xdr:cNvSpPr txBox="1"/>
          </xdr:nvSpPr>
          <xdr:spPr>
            <a:xfrm>
              <a:off x="5394960" y="2979420"/>
              <a:ext cx="1108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𝐵</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r>
                      <m:rPr>
                        <m:nor/>
                      </m:rPr>
                      <a:rPr lang="da-DK" sz="1100">
                        <a:solidFill>
                          <a:schemeClr val="tx1"/>
                        </a:solidFill>
                        <a:effectLst/>
                        <a:latin typeface="+mn-lt"/>
                        <a:ea typeface="+mn-ea"/>
                        <a:cs typeface="+mn-cs"/>
                      </a:rPr>
                      <m:t> </m:t>
                    </m:r>
                  </m:oMath>
                </m:oMathPara>
              </a14:m>
              <a:endParaRPr lang="da-DK">
                <a:effectLst/>
              </a:endParaRPr>
            </a:p>
          </xdr:txBody>
        </xdr:sp>
      </mc:Choice>
      <mc:Fallback xmlns="">
        <xdr:sp macro="" textlink="">
          <xdr:nvSpPr>
            <xdr:cNvPr id="31" name="Tekstfelt 30">
              <a:extLst>
                <a:ext uri="{FF2B5EF4-FFF2-40B4-BE49-F238E27FC236}">
                  <a16:creationId xmlns:a16="http://schemas.microsoft.com/office/drawing/2014/main" id="{6335B0BA-8AB9-407C-ACEC-5BDE810FEEEF}"/>
                </a:ext>
              </a:extLst>
            </xdr:cNvPr>
            <xdr:cNvSpPr txBox="1"/>
          </xdr:nvSpPr>
          <xdr:spPr>
            <a:xfrm>
              <a:off x="5394960" y="2979420"/>
              <a:ext cx="1108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𝐹_0.05 (〖𝑑𝑓〗_</a:t>
              </a:r>
              <a:r>
                <a:rPr lang="da-DK" sz="1100" b="0" i="0">
                  <a:solidFill>
                    <a:schemeClr val="tx1"/>
                  </a:solidFill>
                  <a:effectLst/>
                  <a:latin typeface="+mn-lt"/>
                  <a:ea typeface="+mn-ea"/>
                  <a:cs typeface="+mn-cs"/>
                </a:rPr>
                <a:t>𝐵</a:t>
              </a:r>
              <a:r>
                <a:rPr lang="da-DK" sz="1100" i="0">
                  <a:solidFill>
                    <a:schemeClr val="tx1"/>
                  </a:solidFill>
                  <a:effectLst/>
                  <a:latin typeface="+mn-lt"/>
                  <a:ea typeface="+mn-ea"/>
                  <a:cs typeface="+mn-cs"/>
                </a:rPr>
                <a:t>,〖𝑑𝑓〗_𝑒𝑟𝑟𝑜𝑟)</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a:effectLst/>
              </a:endParaRPr>
            </a:p>
          </xdr:txBody>
        </xdr:sp>
      </mc:Fallback>
    </mc:AlternateContent>
    <xdr:clientData/>
  </xdr:oneCellAnchor>
  <xdr:oneCellAnchor>
    <xdr:from>
      <xdr:col>7</xdr:col>
      <xdr:colOff>548640</xdr:colOff>
      <xdr:row>16</xdr:row>
      <xdr:rowOff>15240</xdr:rowOff>
    </xdr:from>
    <xdr:ext cx="1203213" cy="172227"/>
    <mc:AlternateContent xmlns:mc="http://schemas.openxmlformats.org/markup-compatibility/2006" xmlns:a14="http://schemas.microsoft.com/office/drawing/2010/main">
      <mc:Choice Requires="a14">
        <xdr:sp macro="" textlink="">
          <xdr:nvSpPr>
            <xdr:cNvPr id="69" name="Tekstfelt 31">
              <a:extLst>
                <a:ext uri="{FF2B5EF4-FFF2-40B4-BE49-F238E27FC236}">
                  <a16:creationId xmlns:a16="http://schemas.microsoft.com/office/drawing/2014/main" id="{BC4DC0B4-BA8B-4759-8CB5-2AB6EC670E58}"/>
                </a:ext>
              </a:extLst>
            </xdr:cNvPr>
            <xdr:cNvSpPr txBox="1"/>
          </xdr:nvSpPr>
          <xdr:spPr>
            <a:xfrm>
              <a:off x="6858000" y="2979420"/>
              <a:ext cx="12032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2" name="Tekstfelt 31">
              <a:extLst>
                <a:ext uri="{FF2B5EF4-FFF2-40B4-BE49-F238E27FC236}">
                  <a16:creationId xmlns:a16="http://schemas.microsoft.com/office/drawing/2014/main" id="{BC4DC0B4-BA8B-4759-8CB5-2AB6EC670E58}"/>
                </a:ext>
              </a:extLst>
            </xdr:cNvPr>
            <xdr:cNvSpPr txBox="1"/>
          </xdr:nvSpPr>
          <xdr:spPr>
            <a:xfrm>
              <a:off x="6858000" y="2979420"/>
              <a:ext cx="12032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𝐹_0.05 (〖𝑑𝑓〗_(𝐴×B),〖𝑑𝑓〗_𝑒𝑟𝑟𝑜𝑟)</a:t>
              </a:r>
              <a:endParaRPr lang="da-DK" sz="1100"/>
            </a:p>
          </xdr:txBody>
        </xdr:sp>
      </mc:Fallback>
    </mc:AlternateContent>
    <xdr:clientData/>
  </xdr:oneCellAnchor>
  <xdr:twoCellAnchor>
    <xdr:from>
      <xdr:col>2</xdr:col>
      <xdr:colOff>0</xdr:colOff>
      <xdr:row>179</xdr:row>
      <xdr:rowOff>178252</xdr:rowOff>
    </xdr:from>
    <xdr:to>
      <xdr:col>11</xdr:col>
      <xdr:colOff>108022</xdr:colOff>
      <xdr:row>194</xdr:row>
      <xdr:rowOff>22449</xdr:rowOff>
    </xdr:to>
    <xdr:grpSp>
      <xdr:nvGrpSpPr>
        <xdr:cNvPr id="75" name="Gruppe 74">
          <a:extLst>
            <a:ext uri="{FF2B5EF4-FFF2-40B4-BE49-F238E27FC236}">
              <a16:creationId xmlns:a16="http://schemas.microsoft.com/office/drawing/2014/main" id="{2053E9DE-70FF-46FF-BB24-78B65F184179}"/>
            </a:ext>
          </a:extLst>
        </xdr:cNvPr>
        <xdr:cNvGrpSpPr/>
      </xdr:nvGrpSpPr>
      <xdr:grpSpPr>
        <a:xfrm>
          <a:off x="636814" y="33352466"/>
          <a:ext cx="5888337" cy="2620054"/>
          <a:chOff x="3396343" y="34745838"/>
          <a:chExt cx="5937322" cy="2538411"/>
        </a:xfrm>
      </xdr:grpSpPr>
      <xdr:pic>
        <xdr:nvPicPr>
          <xdr:cNvPr id="71" name="Billede 70">
            <a:extLst>
              <a:ext uri="{FF2B5EF4-FFF2-40B4-BE49-F238E27FC236}">
                <a16:creationId xmlns:a16="http://schemas.microsoft.com/office/drawing/2014/main" id="{A66553DF-0602-4FE8-82B5-6E499BDBF63D}"/>
              </a:ext>
            </a:extLst>
          </xdr:cNvPr>
          <xdr:cNvPicPr>
            <a:picLocks noChangeAspect="1"/>
          </xdr:cNvPicPr>
        </xdr:nvPicPr>
        <xdr:blipFill>
          <a:blip xmlns:r="http://schemas.openxmlformats.org/officeDocument/2006/relationships" r:embed="rId8"/>
          <a:stretch>
            <a:fillRect/>
          </a:stretch>
        </xdr:blipFill>
        <xdr:spPr>
          <a:xfrm>
            <a:off x="3396343" y="34745838"/>
            <a:ext cx="5937322" cy="2538411"/>
          </a:xfrm>
          <a:prstGeom prst="rect">
            <a:avLst/>
          </a:prstGeom>
        </xdr:spPr>
      </xdr:pic>
      <xdr:grpSp>
        <xdr:nvGrpSpPr>
          <xdr:cNvPr id="72" name="Gruppe 71">
            <a:extLst>
              <a:ext uri="{FF2B5EF4-FFF2-40B4-BE49-F238E27FC236}">
                <a16:creationId xmlns:a16="http://schemas.microsoft.com/office/drawing/2014/main" id="{AB3807EB-8448-4358-9B86-8E4C913FF961}"/>
              </a:ext>
            </a:extLst>
          </xdr:cNvPr>
          <xdr:cNvGrpSpPr/>
        </xdr:nvGrpSpPr>
        <xdr:grpSpPr>
          <a:xfrm>
            <a:off x="3463696" y="35884076"/>
            <a:ext cx="4878842" cy="1118507"/>
            <a:chOff x="1125141" y="2709477"/>
            <a:chExt cx="4680520" cy="1070595"/>
          </a:xfrm>
        </xdr:grpSpPr>
        <xdr:sp macro="" textlink="">
          <xdr:nvSpPr>
            <xdr:cNvPr id="73" name="Rectangle 4">
              <a:extLst>
                <a:ext uri="{FF2B5EF4-FFF2-40B4-BE49-F238E27FC236}">
                  <a16:creationId xmlns:a16="http://schemas.microsoft.com/office/drawing/2014/main" id="{D6AA84E1-C17C-48CF-AC33-4FA2846AF465}"/>
                </a:ext>
              </a:extLst>
            </xdr:cNvPr>
            <xdr:cNvSpPr/>
          </xdr:nvSpPr>
          <xdr:spPr>
            <a:xfrm>
              <a:off x="1125141" y="2709477"/>
              <a:ext cx="4680520" cy="7200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sp macro="" textlink="">
          <xdr:nvSpPr>
            <xdr:cNvPr id="74" name="Rectangle 6">
              <a:extLst>
                <a:ext uri="{FF2B5EF4-FFF2-40B4-BE49-F238E27FC236}">
                  <a16:creationId xmlns:a16="http://schemas.microsoft.com/office/drawing/2014/main" id="{2DF89382-4DFC-4525-BF2C-296DC81EC476}"/>
                </a:ext>
              </a:extLst>
            </xdr:cNvPr>
            <xdr:cNvSpPr/>
          </xdr:nvSpPr>
          <xdr:spPr>
            <a:xfrm>
              <a:off x="1141748" y="3636056"/>
              <a:ext cx="4663913" cy="14401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grpSp>
    </xdr:grpSp>
    <xdr:clientData/>
  </xdr:twoCellAnchor>
  <xdr:oneCellAnchor>
    <xdr:from>
      <xdr:col>4</xdr:col>
      <xdr:colOff>182880</xdr:colOff>
      <xdr:row>44</xdr:row>
      <xdr:rowOff>15240</xdr:rowOff>
    </xdr:from>
    <xdr:ext cx="390300" cy="172227"/>
    <mc:AlternateContent xmlns:mc="http://schemas.openxmlformats.org/markup-compatibility/2006" xmlns:a14="http://schemas.microsoft.com/office/drawing/2010/main">
      <mc:Choice Requires="a14">
        <xdr:sp macro="" textlink="">
          <xdr:nvSpPr>
            <xdr:cNvPr id="42" name="Tekstfelt 2">
              <a:extLst>
                <a:ext uri="{FF2B5EF4-FFF2-40B4-BE49-F238E27FC236}">
                  <a16:creationId xmlns:a16="http://schemas.microsoft.com/office/drawing/2014/main" id="{982EA6A4-9B71-42B2-B0F2-A6EC16FCFF60}"/>
                </a:ext>
              </a:extLst>
            </xdr:cNvPr>
            <xdr:cNvSpPr txBox="1"/>
          </xdr:nvSpPr>
          <xdr:spPr>
            <a:xfrm>
              <a:off x="4663440" y="7185660"/>
              <a:ext cx="390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𝐴</m:t>
                        </m:r>
                      </m:sub>
                    </m:sSub>
                    <m:r>
                      <a:rPr lang="da-DK" sz="1100" b="0" i="1">
                        <a:latin typeface="Cambria Math" panose="02040503050406030204" pitchFamily="18" charset="0"/>
                      </a:rPr>
                      <m:t>=</m:t>
                    </m:r>
                  </m:oMath>
                </m:oMathPara>
              </a14:m>
              <a:endParaRPr lang="da-DK" sz="1100"/>
            </a:p>
          </xdr:txBody>
        </xdr:sp>
      </mc:Choice>
      <mc:Fallback xmlns="">
        <xdr:sp macro="" textlink="">
          <xdr:nvSpPr>
            <xdr:cNvPr id="36" name="Tekstfelt 2">
              <a:extLst>
                <a:ext uri="{FF2B5EF4-FFF2-40B4-BE49-F238E27FC236}">
                  <a16:creationId xmlns:a16="http://schemas.microsoft.com/office/drawing/2014/main" id="{982EA6A4-9B71-42B2-B0F2-A6EC16FCFF60}"/>
                </a:ext>
              </a:extLst>
            </xdr:cNvPr>
            <xdr:cNvSpPr txBox="1"/>
          </xdr:nvSpPr>
          <xdr:spPr>
            <a:xfrm>
              <a:off x="4663440" y="7185660"/>
              <a:ext cx="390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𝑆𝑆_𝐴=</a:t>
              </a:r>
              <a:endParaRPr lang="da-DK" sz="1100"/>
            </a:p>
          </xdr:txBody>
        </xdr:sp>
      </mc:Fallback>
    </mc:AlternateContent>
    <xdr:clientData/>
  </xdr:oneCellAnchor>
  <xdr:oneCellAnchor>
    <xdr:from>
      <xdr:col>3</xdr:col>
      <xdr:colOff>571500</xdr:colOff>
      <xdr:row>41</xdr:row>
      <xdr:rowOff>7620</xdr:rowOff>
    </xdr:from>
    <xdr:ext cx="621324" cy="172227"/>
    <mc:AlternateContent xmlns:mc="http://schemas.openxmlformats.org/markup-compatibility/2006" xmlns:a14="http://schemas.microsoft.com/office/drawing/2010/main">
      <mc:Choice Requires="a14">
        <xdr:sp macro="" textlink="">
          <xdr:nvSpPr>
            <xdr:cNvPr id="43" name="Tekstfelt 3">
              <a:extLst>
                <a:ext uri="{FF2B5EF4-FFF2-40B4-BE49-F238E27FC236}">
                  <a16:creationId xmlns:a16="http://schemas.microsoft.com/office/drawing/2014/main" id="{E3A3469F-5CB6-4DF4-9E41-0D4774FB2D3C}"/>
                </a:ext>
              </a:extLst>
            </xdr:cNvPr>
            <xdr:cNvSpPr txBox="1"/>
          </xdr:nvSpPr>
          <xdr:spPr>
            <a:xfrm>
              <a:off x="4442460" y="662940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𝐸𝑟𝑟𝑜𝑟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35" name="Tekstfelt 3">
              <a:extLst>
                <a:ext uri="{FF2B5EF4-FFF2-40B4-BE49-F238E27FC236}">
                  <a16:creationId xmlns:a16="http://schemas.microsoft.com/office/drawing/2014/main" id="{E3A3469F-5CB6-4DF4-9E41-0D4774FB2D3C}"/>
                </a:ext>
              </a:extLst>
            </xdr:cNvPr>
            <xdr:cNvSpPr txBox="1"/>
          </xdr:nvSpPr>
          <xdr:spPr>
            <a:xfrm>
              <a:off x="4442460" y="662940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𝑆𝑆_𝐸𝑟𝑟𝑜𝑟=</a:t>
              </a:r>
              <a:endParaRPr lang="da-DK" sz="1100"/>
            </a:p>
          </xdr:txBody>
        </xdr:sp>
      </mc:Fallback>
    </mc:AlternateContent>
    <xdr:clientData/>
  </xdr:oneCellAnchor>
  <xdr:oneCellAnchor>
    <xdr:from>
      <xdr:col>4</xdr:col>
      <xdr:colOff>190500</xdr:colOff>
      <xdr:row>45</xdr:row>
      <xdr:rowOff>0</xdr:rowOff>
    </xdr:from>
    <xdr:ext cx="400686" cy="172227"/>
    <mc:AlternateContent xmlns:mc="http://schemas.openxmlformats.org/markup-compatibility/2006" xmlns:a14="http://schemas.microsoft.com/office/drawing/2010/main">
      <mc:Choice Requires="a14">
        <xdr:sp macro="" textlink="">
          <xdr:nvSpPr>
            <xdr:cNvPr id="44" name="Tekstfelt 39">
              <a:extLst>
                <a:ext uri="{FF2B5EF4-FFF2-40B4-BE49-F238E27FC236}">
                  <a16:creationId xmlns:a16="http://schemas.microsoft.com/office/drawing/2014/main" id="{76E2C754-B71E-48A4-826C-77027F589406}"/>
                </a:ext>
              </a:extLst>
            </xdr:cNvPr>
            <xdr:cNvSpPr txBox="1"/>
          </xdr:nvSpPr>
          <xdr:spPr>
            <a:xfrm>
              <a:off x="4671060" y="7368540"/>
              <a:ext cx="400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m:t>
                        </m:r>
                      </m:sub>
                    </m:sSub>
                    <m:r>
                      <a:rPr lang="da-DK" sz="1100" b="0" i="1">
                        <a:latin typeface="Cambria Math" panose="02040503050406030204" pitchFamily="18" charset="0"/>
                      </a:rPr>
                      <m:t>=</m:t>
                    </m:r>
                  </m:oMath>
                </m:oMathPara>
              </a14:m>
              <a:endParaRPr lang="da-DK" sz="1100"/>
            </a:p>
          </xdr:txBody>
        </xdr:sp>
      </mc:Choice>
      <mc:Fallback xmlns="">
        <xdr:sp macro="" textlink="">
          <xdr:nvSpPr>
            <xdr:cNvPr id="86" name="Tekstfelt 39">
              <a:extLst>
                <a:ext uri="{FF2B5EF4-FFF2-40B4-BE49-F238E27FC236}">
                  <a16:creationId xmlns:a16="http://schemas.microsoft.com/office/drawing/2014/main" id="{76E2C754-B71E-48A4-826C-77027F589406}"/>
                </a:ext>
              </a:extLst>
            </xdr:cNvPr>
            <xdr:cNvSpPr txBox="1"/>
          </xdr:nvSpPr>
          <xdr:spPr>
            <a:xfrm>
              <a:off x="4671060" y="7368540"/>
              <a:ext cx="400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𝑆𝑆_𝐵=</a:t>
              </a:r>
              <a:endParaRPr lang="da-DK" sz="1100"/>
            </a:p>
          </xdr:txBody>
        </xdr:sp>
      </mc:Fallback>
    </mc:AlternateContent>
    <xdr:clientData/>
  </xdr:oneCellAnchor>
  <xdr:oneCellAnchor>
    <xdr:from>
      <xdr:col>4</xdr:col>
      <xdr:colOff>198120</xdr:colOff>
      <xdr:row>46</xdr:row>
      <xdr:rowOff>15240</xdr:rowOff>
    </xdr:from>
    <xdr:ext cx="395044" cy="172227"/>
    <mc:AlternateContent xmlns:mc="http://schemas.openxmlformats.org/markup-compatibility/2006" xmlns:a14="http://schemas.microsoft.com/office/drawing/2010/main">
      <mc:Choice Requires="a14">
        <xdr:sp macro="" textlink="">
          <xdr:nvSpPr>
            <xdr:cNvPr id="45" name="Tekstfelt 40">
              <a:extLst>
                <a:ext uri="{FF2B5EF4-FFF2-40B4-BE49-F238E27FC236}">
                  <a16:creationId xmlns:a16="http://schemas.microsoft.com/office/drawing/2014/main" id="{E1C2D14C-91B2-40DE-8A64-A3204F7813A6}"/>
                </a:ext>
              </a:extLst>
            </xdr:cNvPr>
            <xdr:cNvSpPr txBox="1"/>
          </xdr:nvSpPr>
          <xdr:spPr>
            <a:xfrm>
              <a:off x="4678680" y="7566660"/>
              <a:ext cx="395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88" name="Tekstfelt 40">
              <a:extLst>
                <a:ext uri="{FF2B5EF4-FFF2-40B4-BE49-F238E27FC236}">
                  <a16:creationId xmlns:a16="http://schemas.microsoft.com/office/drawing/2014/main" id="{E1C2D14C-91B2-40DE-8A64-A3204F7813A6}"/>
                </a:ext>
              </a:extLst>
            </xdr:cNvPr>
            <xdr:cNvSpPr txBox="1"/>
          </xdr:nvSpPr>
          <xdr:spPr>
            <a:xfrm>
              <a:off x="4678680" y="7566660"/>
              <a:ext cx="395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𝑆𝑆_𝐶=</a:t>
              </a:r>
              <a:endParaRPr lang="da-DK" sz="1100"/>
            </a:p>
          </xdr:txBody>
        </xdr:sp>
      </mc:Fallback>
    </mc:AlternateContent>
    <xdr:clientData/>
  </xdr:oneCellAnchor>
  <xdr:oneCellAnchor>
    <xdr:from>
      <xdr:col>4</xdr:col>
      <xdr:colOff>198120</xdr:colOff>
      <xdr:row>47</xdr:row>
      <xdr:rowOff>0</xdr:rowOff>
    </xdr:from>
    <xdr:ext cx="404341" cy="172227"/>
    <mc:AlternateContent xmlns:mc="http://schemas.openxmlformats.org/markup-compatibility/2006" xmlns:a14="http://schemas.microsoft.com/office/drawing/2010/main">
      <mc:Choice Requires="a14">
        <xdr:sp macro="" textlink="">
          <xdr:nvSpPr>
            <xdr:cNvPr id="46" name="Tekstfelt 41">
              <a:extLst>
                <a:ext uri="{FF2B5EF4-FFF2-40B4-BE49-F238E27FC236}">
                  <a16:creationId xmlns:a16="http://schemas.microsoft.com/office/drawing/2014/main" id="{7C60B1A8-765C-445F-8E49-978D4494B1E8}"/>
                </a:ext>
              </a:extLst>
            </xdr:cNvPr>
            <xdr:cNvSpPr txBox="1"/>
          </xdr:nvSpPr>
          <xdr:spPr>
            <a:xfrm>
              <a:off x="4678680" y="7734300"/>
              <a:ext cx="4043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90" name="Tekstfelt 41">
              <a:extLst>
                <a:ext uri="{FF2B5EF4-FFF2-40B4-BE49-F238E27FC236}">
                  <a16:creationId xmlns:a16="http://schemas.microsoft.com/office/drawing/2014/main" id="{7C60B1A8-765C-445F-8E49-978D4494B1E8}"/>
                </a:ext>
              </a:extLst>
            </xdr:cNvPr>
            <xdr:cNvSpPr txBox="1"/>
          </xdr:nvSpPr>
          <xdr:spPr>
            <a:xfrm>
              <a:off x="4678680" y="7734300"/>
              <a:ext cx="4043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𝑆𝑆_𝐷=</a:t>
              </a:r>
              <a:endParaRPr lang="da-DK" sz="1100"/>
            </a:p>
          </xdr:txBody>
        </xdr:sp>
      </mc:Fallback>
    </mc:AlternateContent>
    <xdr:clientData/>
  </xdr:oneCellAnchor>
  <xdr:oneCellAnchor>
    <xdr:from>
      <xdr:col>4</xdr:col>
      <xdr:colOff>198120</xdr:colOff>
      <xdr:row>48</xdr:row>
      <xdr:rowOff>7620</xdr:rowOff>
    </xdr:from>
    <xdr:ext cx="397929" cy="172227"/>
    <mc:AlternateContent xmlns:mc="http://schemas.openxmlformats.org/markup-compatibility/2006" xmlns:a14="http://schemas.microsoft.com/office/drawing/2010/main">
      <mc:Choice Requires="a14">
        <xdr:sp macro="" textlink="">
          <xdr:nvSpPr>
            <xdr:cNvPr id="47" name="Tekstfelt 42">
              <a:extLst>
                <a:ext uri="{FF2B5EF4-FFF2-40B4-BE49-F238E27FC236}">
                  <a16:creationId xmlns:a16="http://schemas.microsoft.com/office/drawing/2014/main" id="{F4BFD740-DBD9-40A9-869C-1598BA10B0AA}"/>
                </a:ext>
              </a:extLst>
            </xdr:cNvPr>
            <xdr:cNvSpPr txBox="1"/>
          </xdr:nvSpPr>
          <xdr:spPr>
            <a:xfrm>
              <a:off x="4678680" y="7924800"/>
              <a:ext cx="3979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𝐸</m:t>
                        </m:r>
                      </m:sub>
                    </m:sSub>
                    <m:r>
                      <a:rPr lang="da-DK" sz="1100" b="0" i="1">
                        <a:latin typeface="Cambria Math" panose="02040503050406030204" pitchFamily="18" charset="0"/>
                      </a:rPr>
                      <m:t>=</m:t>
                    </m:r>
                  </m:oMath>
                </m:oMathPara>
              </a14:m>
              <a:endParaRPr lang="da-DK" sz="1100"/>
            </a:p>
          </xdr:txBody>
        </xdr:sp>
      </mc:Choice>
      <mc:Fallback xmlns="">
        <xdr:sp macro="" textlink="">
          <xdr:nvSpPr>
            <xdr:cNvPr id="91" name="Tekstfelt 42">
              <a:extLst>
                <a:ext uri="{FF2B5EF4-FFF2-40B4-BE49-F238E27FC236}">
                  <a16:creationId xmlns:a16="http://schemas.microsoft.com/office/drawing/2014/main" id="{F4BFD740-DBD9-40A9-869C-1598BA10B0AA}"/>
                </a:ext>
              </a:extLst>
            </xdr:cNvPr>
            <xdr:cNvSpPr txBox="1"/>
          </xdr:nvSpPr>
          <xdr:spPr>
            <a:xfrm>
              <a:off x="4678680" y="7924800"/>
              <a:ext cx="3979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𝑆𝑆_𝐸=</a:t>
              </a:r>
              <a:endParaRPr lang="da-DK" sz="1100"/>
            </a:p>
          </xdr:txBody>
        </xdr:sp>
      </mc:Fallback>
    </mc:AlternateContent>
    <xdr:clientData/>
  </xdr:oneCellAnchor>
  <xdr:oneCellAnchor>
    <xdr:from>
      <xdr:col>6</xdr:col>
      <xdr:colOff>68580</xdr:colOff>
      <xdr:row>44</xdr:row>
      <xdr:rowOff>7620</xdr:rowOff>
    </xdr:from>
    <xdr:ext cx="525400" cy="192168"/>
    <mc:AlternateContent xmlns:mc="http://schemas.openxmlformats.org/markup-compatibility/2006" xmlns:a14="http://schemas.microsoft.com/office/drawing/2010/main">
      <mc:Choice Requires="a14">
        <xdr:sp macro="" textlink="">
          <xdr:nvSpPr>
            <xdr:cNvPr id="48" name="Tekstfelt 6">
              <a:extLst>
                <a:ext uri="{FF2B5EF4-FFF2-40B4-BE49-F238E27FC236}">
                  <a16:creationId xmlns:a16="http://schemas.microsoft.com/office/drawing/2014/main" id="{5C75D616-CC3E-41ED-8E07-15535C9117E2}"/>
                </a:ext>
              </a:extLst>
            </xdr:cNvPr>
            <xdr:cNvSpPr txBox="1"/>
          </xdr:nvSpPr>
          <xdr:spPr>
            <a:xfrm>
              <a:off x="5768340" y="717804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11" name="Tekstfelt 6">
              <a:extLst>
                <a:ext uri="{FF2B5EF4-FFF2-40B4-BE49-F238E27FC236}">
                  <a16:creationId xmlns:a16="http://schemas.microsoft.com/office/drawing/2014/main" id="{5C75D616-CC3E-41ED-8E07-15535C9117E2}"/>
                </a:ext>
              </a:extLst>
            </xdr:cNvPr>
            <xdr:cNvSpPr txBox="1"/>
          </xdr:nvSpPr>
          <xdr:spPr>
            <a:xfrm>
              <a:off x="5768340" y="717804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a:t>
              </a:r>
              <a:endParaRPr lang="da-DK" sz="1100"/>
            </a:p>
          </xdr:txBody>
        </xdr:sp>
      </mc:Fallback>
    </mc:AlternateContent>
    <xdr:clientData/>
  </xdr:oneCellAnchor>
  <xdr:oneCellAnchor>
    <xdr:from>
      <xdr:col>6</xdr:col>
      <xdr:colOff>83820</xdr:colOff>
      <xdr:row>45</xdr:row>
      <xdr:rowOff>15240</xdr:rowOff>
    </xdr:from>
    <xdr:ext cx="531107" cy="192168"/>
    <mc:AlternateContent xmlns:mc="http://schemas.openxmlformats.org/markup-compatibility/2006" xmlns:a14="http://schemas.microsoft.com/office/drawing/2010/main">
      <mc:Choice Requires="a14">
        <xdr:sp macro="" textlink="">
          <xdr:nvSpPr>
            <xdr:cNvPr id="49" name="Tekstfelt 7">
              <a:extLst>
                <a:ext uri="{FF2B5EF4-FFF2-40B4-BE49-F238E27FC236}">
                  <a16:creationId xmlns:a16="http://schemas.microsoft.com/office/drawing/2014/main" id="{24F15A6B-3DC1-4C68-9F3B-3438A74DCF21}"/>
                </a:ext>
              </a:extLst>
            </xdr:cNvPr>
            <xdr:cNvSpPr txBox="1"/>
          </xdr:nvSpPr>
          <xdr:spPr>
            <a:xfrm>
              <a:off x="5783580" y="738378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𝐵</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17" name="Tekstfelt 7">
              <a:extLst>
                <a:ext uri="{FF2B5EF4-FFF2-40B4-BE49-F238E27FC236}">
                  <a16:creationId xmlns:a16="http://schemas.microsoft.com/office/drawing/2014/main" id="{24F15A6B-3DC1-4C68-9F3B-3438A74DCF21}"/>
                </a:ext>
              </a:extLst>
            </xdr:cNvPr>
            <xdr:cNvSpPr txBox="1"/>
          </xdr:nvSpPr>
          <xdr:spPr>
            <a:xfrm>
              <a:off x="5783580" y="738378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𝐵</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83820</xdr:colOff>
      <xdr:row>46</xdr:row>
      <xdr:rowOff>38100</xdr:rowOff>
    </xdr:from>
    <xdr:ext cx="525144" cy="192168"/>
    <mc:AlternateContent xmlns:mc="http://schemas.openxmlformats.org/markup-compatibility/2006" xmlns:a14="http://schemas.microsoft.com/office/drawing/2010/main">
      <mc:Choice Requires="a14">
        <xdr:sp macro="" textlink="">
          <xdr:nvSpPr>
            <xdr:cNvPr id="50" name="Tekstfelt 13">
              <a:extLst>
                <a:ext uri="{FF2B5EF4-FFF2-40B4-BE49-F238E27FC236}">
                  <a16:creationId xmlns:a16="http://schemas.microsoft.com/office/drawing/2014/main" id="{6F456FFD-F477-4609-80A1-900391B38AAC}"/>
                </a:ext>
              </a:extLst>
            </xdr:cNvPr>
            <xdr:cNvSpPr txBox="1"/>
          </xdr:nvSpPr>
          <xdr:spPr>
            <a:xfrm>
              <a:off x="5783580" y="758952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𝐶</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24" name="Tekstfelt 13">
              <a:extLst>
                <a:ext uri="{FF2B5EF4-FFF2-40B4-BE49-F238E27FC236}">
                  <a16:creationId xmlns:a16="http://schemas.microsoft.com/office/drawing/2014/main" id="{6F456FFD-F477-4609-80A1-900391B38AAC}"/>
                </a:ext>
              </a:extLst>
            </xdr:cNvPr>
            <xdr:cNvSpPr txBox="1"/>
          </xdr:nvSpPr>
          <xdr:spPr>
            <a:xfrm>
              <a:off x="5783580" y="758952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𝐶</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47</xdr:row>
      <xdr:rowOff>22860</xdr:rowOff>
    </xdr:from>
    <xdr:ext cx="536494" cy="192168"/>
    <mc:AlternateContent xmlns:mc="http://schemas.openxmlformats.org/markup-compatibility/2006" xmlns:a14="http://schemas.microsoft.com/office/drawing/2010/main">
      <mc:Choice Requires="a14">
        <xdr:sp macro="" textlink="">
          <xdr:nvSpPr>
            <xdr:cNvPr id="51" name="Tekstfelt 15">
              <a:extLst>
                <a:ext uri="{FF2B5EF4-FFF2-40B4-BE49-F238E27FC236}">
                  <a16:creationId xmlns:a16="http://schemas.microsoft.com/office/drawing/2014/main" id="{71207251-A301-493B-8433-43E72C1F54DF}"/>
                </a:ext>
              </a:extLst>
            </xdr:cNvPr>
            <xdr:cNvSpPr txBox="1"/>
          </xdr:nvSpPr>
          <xdr:spPr>
            <a:xfrm>
              <a:off x="5791200" y="775716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𝐷</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30" name="Tekstfelt 15">
              <a:extLst>
                <a:ext uri="{FF2B5EF4-FFF2-40B4-BE49-F238E27FC236}">
                  <a16:creationId xmlns:a16="http://schemas.microsoft.com/office/drawing/2014/main" id="{71207251-A301-493B-8433-43E72C1F54DF}"/>
                </a:ext>
              </a:extLst>
            </xdr:cNvPr>
            <xdr:cNvSpPr txBox="1"/>
          </xdr:nvSpPr>
          <xdr:spPr>
            <a:xfrm>
              <a:off x="5791200" y="775716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𝐷</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48</xdr:row>
      <xdr:rowOff>15240</xdr:rowOff>
    </xdr:from>
    <xdr:ext cx="528350" cy="192168"/>
    <mc:AlternateContent xmlns:mc="http://schemas.openxmlformats.org/markup-compatibility/2006" xmlns:a14="http://schemas.microsoft.com/office/drawing/2010/main">
      <mc:Choice Requires="a14">
        <xdr:sp macro="" textlink="">
          <xdr:nvSpPr>
            <xdr:cNvPr id="61" name="Tekstfelt 17">
              <a:extLst>
                <a:ext uri="{FF2B5EF4-FFF2-40B4-BE49-F238E27FC236}">
                  <a16:creationId xmlns:a16="http://schemas.microsoft.com/office/drawing/2014/main" id="{2583DD2B-DA05-4536-8D23-2C43E65836CA}"/>
                </a:ext>
              </a:extLst>
            </xdr:cNvPr>
            <xdr:cNvSpPr txBox="1"/>
          </xdr:nvSpPr>
          <xdr:spPr>
            <a:xfrm>
              <a:off x="5791200" y="793242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𝐸</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36" name="Tekstfelt 17">
              <a:extLst>
                <a:ext uri="{FF2B5EF4-FFF2-40B4-BE49-F238E27FC236}">
                  <a16:creationId xmlns:a16="http://schemas.microsoft.com/office/drawing/2014/main" id="{2583DD2B-DA05-4536-8D23-2C43E65836CA}"/>
                </a:ext>
              </a:extLst>
            </xdr:cNvPr>
            <xdr:cNvSpPr txBox="1"/>
          </xdr:nvSpPr>
          <xdr:spPr>
            <a:xfrm>
              <a:off x="5791200" y="793242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𝐸</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twoCellAnchor>
    <xdr:from>
      <xdr:col>2</xdr:col>
      <xdr:colOff>0</xdr:colOff>
      <xdr:row>226</xdr:row>
      <xdr:rowOff>153819</xdr:rowOff>
    </xdr:from>
    <xdr:to>
      <xdr:col>26</xdr:col>
      <xdr:colOff>631801</xdr:colOff>
      <xdr:row>274</xdr:row>
      <xdr:rowOff>62884</xdr:rowOff>
    </xdr:to>
    <xdr:grpSp>
      <xdr:nvGrpSpPr>
        <xdr:cNvPr id="21" name="Gruppe 20">
          <a:extLst>
            <a:ext uri="{FF2B5EF4-FFF2-40B4-BE49-F238E27FC236}">
              <a16:creationId xmlns:a16="http://schemas.microsoft.com/office/drawing/2014/main" id="{83EFB34D-05CA-4CEB-AA7F-1B8245A4A790}"/>
            </a:ext>
          </a:extLst>
        </xdr:cNvPr>
        <xdr:cNvGrpSpPr/>
      </xdr:nvGrpSpPr>
      <xdr:grpSpPr>
        <a:xfrm>
          <a:off x="636814" y="42014833"/>
          <a:ext cx="16045973" cy="8791808"/>
          <a:chOff x="3363686" y="39962876"/>
          <a:chExt cx="16307229" cy="8791808"/>
        </a:xfrm>
      </xdr:grpSpPr>
      <xdr:pic>
        <xdr:nvPicPr>
          <xdr:cNvPr id="7" name="Billede 6">
            <a:extLst>
              <a:ext uri="{FF2B5EF4-FFF2-40B4-BE49-F238E27FC236}">
                <a16:creationId xmlns:a16="http://schemas.microsoft.com/office/drawing/2014/main" id="{AA6D821E-9BA7-4202-AF75-BB9C370F47F9}"/>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5777115" y="44293971"/>
            <a:ext cx="3893800" cy="4460713"/>
          </a:xfrm>
          <a:prstGeom prst="rect">
            <a:avLst/>
          </a:prstGeom>
        </xdr:spPr>
      </xdr:pic>
      <xdr:grpSp>
        <xdr:nvGrpSpPr>
          <xdr:cNvPr id="18" name="Gruppe 17">
            <a:extLst>
              <a:ext uri="{FF2B5EF4-FFF2-40B4-BE49-F238E27FC236}">
                <a16:creationId xmlns:a16="http://schemas.microsoft.com/office/drawing/2014/main" id="{0B375D28-1F5D-49FA-903F-76B3EF937573}"/>
              </a:ext>
            </a:extLst>
          </xdr:cNvPr>
          <xdr:cNvGrpSpPr/>
        </xdr:nvGrpSpPr>
        <xdr:grpSpPr>
          <a:xfrm>
            <a:off x="3363686" y="39962876"/>
            <a:ext cx="15536529" cy="6715066"/>
            <a:chOff x="3363686" y="39962876"/>
            <a:chExt cx="15536529" cy="6715066"/>
          </a:xfrm>
        </xdr:grpSpPr>
        <xdr:pic>
          <xdr:nvPicPr>
            <xdr:cNvPr id="80" name="Billede 61">
              <a:extLst>
                <a:ext uri="{FF2B5EF4-FFF2-40B4-BE49-F238E27FC236}">
                  <a16:creationId xmlns:a16="http://schemas.microsoft.com/office/drawing/2014/main" id="{30D80F87-080C-4ACB-88B6-4905DA919FD0}"/>
                </a:ext>
              </a:extLst>
            </xdr:cNvPr>
            <xdr:cNvPicPr>
              <a:picLocks noChangeAspect="1"/>
            </xdr:cNvPicPr>
          </xdr:nvPicPr>
          <xdr:blipFill rotWithShape="1">
            <a:blip xmlns:r="http://schemas.openxmlformats.org/officeDocument/2006/relationships" r:embed="rId10"/>
            <a:srcRect b="58118"/>
            <a:stretch/>
          </xdr:blipFill>
          <xdr:spPr>
            <a:xfrm>
              <a:off x="3363686" y="39994116"/>
              <a:ext cx="10462482" cy="3728355"/>
            </a:xfrm>
            <a:prstGeom prst="rect">
              <a:avLst/>
            </a:prstGeom>
          </xdr:spPr>
        </xdr:pic>
        <xdr:pic>
          <xdr:nvPicPr>
            <xdr:cNvPr id="81" name="Picture 3">
              <a:extLst>
                <a:ext uri="{FF2B5EF4-FFF2-40B4-BE49-F238E27FC236}">
                  <a16:creationId xmlns:a16="http://schemas.microsoft.com/office/drawing/2014/main" id="{180738E3-499C-47C0-A889-2551B52A461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031309" y="43394539"/>
              <a:ext cx="4569509" cy="3283403"/>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pic>
          <xdr:nvPicPr>
            <xdr:cNvPr id="84" name="Billede 62">
              <a:extLst>
                <a:ext uri="{FF2B5EF4-FFF2-40B4-BE49-F238E27FC236}">
                  <a16:creationId xmlns:a16="http://schemas.microsoft.com/office/drawing/2014/main" id="{BA74F9C8-0271-4FF1-B082-A8BFDB09F3B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val="0"/>
                </a:ext>
              </a:extLst>
            </a:blip>
            <a:stretch>
              <a:fillRect/>
            </a:stretch>
          </xdr:blipFill>
          <xdr:spPr>
            <a:xfrm>
              <a:off x="15845516" y="39962876"/>
              <a:ext cx="3054699" cy="4125773"/>
            </a:xfrm>
            <a:prstGeom prst="rect">
              <a:avLst/>
            </a:prstGeom>
          </xdr:spPr>
        </xdr:pic>
        <xdr:cxnSp macro="">
          <xdr:nvCxnSpPr>
            <xdr:cNvPr id="5" name="Lige pilforbindelse 4">
              <a:extLst>
                <a:ext uri="{FF2B5EF4-FFF2-40B4-BE49-F238E27FC236}">
                  <a16:creationId xmlns:a16="http://schemas.microsoft.com/office/drawing/2014/main" id="{2028EAD5-F47B-4ABF-BB30-AD3D3EA38BA5}"/>
                </a:ext>
              </a:extLst>
            </xdr:cNvPr>
            <xdr:cNvCxnSpPr/>
          </xdr:nvCxnSpPr>
          <xdr:spPr>
            <a:xfrm flipH="1">
              <a:off x="15386957" y="43401343"/>
              <a:ext cx="468086" cy="865414"/>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10" name="Lige pilforbindelse 9">
              <a:extLst>
                <a:ext uri="{FF2B5EF4-FFF2-40B4-BE49-F238E27FC236}">
                  <a16:creationId xmlns:a16="http://schemas.microsoft.com/office/drawing/2014/main" id="{32CF3A99-3A44-4D50-B97E-00CCC626C1AF}"/>
                </a:ext>
              </a:extLst>
            </xdr:cNvPr>
            <xdr:cNvCxnSpPr/>
          </xdr:nvCxnSpPr>
          <xdr:spPr>
            <a:xfrm flipH="1" flipV="1">
              <a:off x="15484929" y="45137614"/>
              <a:ext cx="402771" cy="16329"/>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16" name="Lige pilforbindelse 15">
              <a:extLst>
                <a:ext uri="{FF2B5EF4-FFF2-40B4-BE49-F238E27FC236}">
                  <a16:creationId xmlns:a16="http://schemas.microsoft.com/office/drawing/2014/main" id="{530E7EE3-7A13-4051-85EB-BD358E78E938}"/>
                </a:ext>
              </a:extLst>
            </xdr:cNvPr>
            <xdr:cNvCxnSpPr/>
          </xdr:nvCxnSpPr>
          <xdr:spPr>
            <a:xfrm flipH="1">
              <a:off x="17275629" y="44800157"/>
              <a:ext cx="288471" cy="244929"/>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grpSp>
    </xdr:grpSp>
    <xdr:clientData/>
  </xdr:twoCellAnchor>
  <xdr:twoCellAnchor editAs="oneCell">
    <xdr:from>
      <xdr:col>2</xdr:col>
      <xdr:colOff>21772</xdr:colOff>
      <xdr:row>255</xdr:row>
      <xdr:rowOff>87085</xdr:rowOff>
    </xdr:from>
    <xdr:to>
      <xdr:col>9</xdr:col>
      <xdr:colOff>593272</xdr:colOff>
      <xdr:row>268</xdr:row>
      <xdr:rowOff>1904</xdr:rowOff>
    </xdr:to>
    <xdr:pic>
      <xdr:nvPicPr>
        <xdr:cNvPr id="23" name="Billede 22">
          <a:extLst>
            <a:ext uri="{FF2B5EF4-FFF2-40B4-BE49-F238E27FC236}">
              <a16:creationId xmlns:a16="http://schemas.microsoft.com/office/drawing/2014/main" id="{7882A1A1-E51A-4B2B-941F-CB8EFE615F06}"/>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val="0"/>
            </a:ext>
          </a:extLst>
        </a:blip>
        <a:stretch>
          <a:fillRect/>
        </a:stretch>
      </xdr:blipFill>
      <xdr:spPr>
        <a:xfrm>
          <a:off x="3385458" y="45262799"/>
          <a:ext cx="5143500" cy="2316480"/>
        </a:xfrm>
        <a:prstGeom prst="rect">
          <a:avLst/>
        </a:prstGeom>
      </xdr:spPr>
    </xdr:pic>
    <xdr:clientData/>
  </xdr:twoCellAnchor>
  <xdr:twoCellAnchor editAs="oneCell">
    <xdr:from>
      <xdr:col>2</xdr:col>
      <xdr:colOff>0</xdr:colOff>
      <xdr:row>271</xdr:row>
      <xdr:rowOff>0</xdr:rowOff>
    </xdr:from>
    <xdr:to>
      <xdr:col>7</xdr:col>
      <xdr:colOff>350887</xdr:colOff>
      <xdr:row>286</xdr:row>
      <xdr:rowOff>122024</xdr:rowOff>
    </xdr:to>
    <xdr:pic>
      <xdr:nvPicPr>
        <xdr:cNvPr id="66" name="Picture 3">
          <a:extLst>
            <a:ext uri="{FF2B5EF4-FFF2-40B4-BE49-F238E27FC236}">
              <a16:creationId xmlns:a16="http://schemas.microsoft.com/office/drawing/2014/main" id="{006CE5E8-C4C4-47E3-B716-5A1A167DB69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363686" y="48136629"/>
          <a:ext cx="3616602" cy="2897881"/>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oneCellAnchor>
    <xdr:from>
      <xdr:col>6</xdr:col>
      <xdr:colOff>76200</xdr:colOff>
      <xdr:row>41</xdr:row>
      <xdr:rowOff>83820</xdr:rowOff>
    </xdr:from>
    <xdr:ext cx="1487100" cy="381227"/>
    <mc:AlternateContent xmlns:mc="http://schemas.openxmlformats.org/markup-compatibility/2006" xmlns:a14="http://schemas.microsoft.com/office/drawing/2010/main">
      <mc:Choice Requires="a14">
        <xdr:sp macro="" textlink="">
          <xdr:nvSpPr>
            <xdr:cNvPr id="27" name="Tekstfelt 8">
              <a:extLst>
                <a:ext uri="{FF2B5EF4-FFF2-40B4-BE49-F238E27FC236}">
                  <a16:creationId xmlns:a16="http://schemas.microsoft.com/office/drawing/2014/main" id="{D6F0AEA7-9CFD-42FF-B626-8676FC52B4C5}"/>
                </a:ext>
              </a:extLst>
            </xdr:cNvPr>
            <xdr:cNvSpPr txBox="1"/>
          </xdr:nvSpPr>
          <xdr:spPr>
            <a:xfrm>
              <a:off x="3131820" y="7642860"/>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62" name="Tekstfelt 8">
              <a:extLst>
                <a:ext uri="{FF2B5EF4-FFF2-40B4-BE49-F238E27FC236}">
                  <a16:creationId xmlns:a16="http://schemas.microsoft.com/office/drawing/2014/main" id="{D6F0AEA7-9CFD-42FF-B626-8676FC52B4C5}"/>
                </a:ext>
              </a:extLst>
            </xdr:cNvPr>
            <xdr:cNvSpPr txBox="1"/>
          </xdr:nvSpPr>
          <xdr:spPr>
            <a:xfrm>
              <a:off x="3131820" y="7642860"/>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(𝐴)=〖𝑆𝑆〗_𝐴/(〖𝑆𝑆〗_𝐴+〖𝑆𝑆〗_𝑒𝑟𝑟𝑜𝑟 )</a:t>
              </a:r>
              <a:endParaRPr lang="da-DK" sz="1100"/>
            </a:p>
          </xdr:txBody>
        </xdr:sp>
      </mc:Fallback>
    </mc:AlternateContent>
    <xdr:clientData/>
  </xdr:oneCellAnchor>
  <xdr:twoCellAnchor>
    <xdr:from>
      <xdr:col>2</xdr:col>
      <xdr:colOff>5443</xdr:colOff>
      <xdr:row>96</xdr:row>
      <xdr:rowOff>168729</xdr:rowOff>
    </xdr:from>
    <xdr:to>
      <xdr:col>18</xdr:col>
      <xdr:colOff>84918</xdr:colOff>
      <xdr:row>121</xdr:row>
      <xdr:rowOff>108856</xdr:rowOff>
    </xdr:to>
    <xdr:grpSp>
      <xdr:nvGrpSpPr>
        <xdr:cNvPr id="2" name="Gruppe 1">
          <a:extLst>
            <a:ext uri="{FF2B5EF4-FFF2-40B4-BE49-F238E27FC236}">
              <a16:creationId xmlns:a16="http://schemas.microsoft.com/office/drawing/2014/main" id="{D726746F-1F36-45F1-80F4-33838C24882D}"/>
            </a:ext>
          </a:extLst>
        </xdr:cNvPr>
        <xdr:cNvGrpSpPr/>
      </xdr:nvGrpSpPr>
      <xdr:grpSpPr>
        <a:xfrm>
          <a:off x="642257" y="17983200"/>
          <a:ext cx="10355590" cy="4566556"/>
          <a:chOff x="647700" y="18581914"/>
          <a:chExt cx="10529761" cy="4566556"/>
        </a:xfrm>
      </xdr:grpSpPr>
      <xdr:pic>
        <xdr:nvPicPr>
          <xdr:cNvPr id="77" name="Billede 1">
            <a:extLst>
              <a:ext uri="{FF2B5EF4-FFF2-40B4-BE49-F238E27FC236}">
                <a16:creationId xmlns:a16="http://schemas.microsoft.com/office/drawing/2014/main" id="{B0ACCCF9-3E98-4A15-AD1C-96E1599408FF}"/>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47700" y="18581914"/>
            <a:ext cx="2821791" cy="1039459"/>
          </a:xfrm>
          <a:prstGeom prst="rect">
            <a:avLst/>
          </a:prstGeom>
        </xdr:spPr>
      </xdr:pic>
      <xdr:pic>
        <xdr:nvPicPr>
          <xdr:cNvPr id="78" name="Billede 7">
            <a:extLst>
              <a:ext uri="{FF2B5EF4-FFF2-40B4-BE49-F238E27FC236}">
                <a16:creationId xmlns:a16="http://schemas.microsoft.com/office/drawing/2014/main" id="{601E867D-18D1-4294-9625-7BD6431543B4}"/>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706586" y="18606964"/>
            <a:ext cx="7470875" cy="1097289"/>
          </a:xfrm>
          <a:prstGeom prst="rect">
            <a:avLst/>
          </a:prstGeom>
        </xdr:spPr>
      </xdr:pic>
      <xdr:pic>
        <xdr:nvPicPr>
          <xdr:cNvPr id="79" name="Billede 13">
            <a:extLst>
              <a:ext uri="{FF2B5EF4-FFF2-40B4-BE49-F238E27FC236}">
                <a16:creationId xmlns:a16="http://schemas.microsoft.com/office/drawing/2014/main" id="{1BB4F99C-4CB4-456D-A573-78A5DE94153A}"/>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tretch>
            <a:fillRect/>
          </a:stretch>
        </xdr:blipFill>
        <xdr:spPr>
          <a:xfrm>
            <a:off x="6046060" y="20035157"/>
            <a:ext cx="4981578" cy="3103171"/>
          </a:xfrm>
          <a:prstGeom prst="rect">
            <a:avLst/>
          </a:prstGeom>
        </xdr:spPr>
      </xdr:pic>
      <xdr:pic>
        <xdr:nvPicPr>
          <xdr:cNvPr id="76" name="Billede 21">
            <a:extLst>
              <a:ext uri="{FF2B5EF4-FFF2-40B4-BE49-F238E27FC236}">
                <a16:creationId xmlns:a16="http://schemas.microsoft.com/office/drawing/2014/main" id="{3699BA5E-6030-44EF-804F-8DBF6334A3E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val="0"/>
              </a:ext>
            </a:extLst>
          </a:blip>
          <a:stretch>
            <a:fillRect/>
          </a:stretch>
        </xdr:blipFill>
        <xdr:spPr>
          <a:xfrm>
            <a:off x="651115" y="20049187"/>
            <a:ext cx="4998975" cy="3099283"/>
          </a:xfrm>
          <a:prstGeom prst="rect">
            <a:avLst/>
          </a:prstGeom>
        </xdr:spPr>
      </xdr:pic>
      <xdr:cxnSp macro="">
        <xdr:nvCxnSpPr>
          <xdr:cNvPr id="4" name="Lige pilforbindelse 3">
            <a:extLst>
              <a:ext uri="{FF2B5EF4-FFF2-40B4-BE49-F238E27FC236}">
                <a16:creationId xmlns:a16="http://schemas.microsoft.com/office/drawing/2014/main" id="{223729C2-3620-4032-8856-E28BB7D5DDC8}"/>
              </a:ext>
            </a:extLst>
          </xdr:cNvPr>
          <xdr:cNvCxnSpPr/>
        </xdr:nvCxnSpPr>
        <xdr:spPr>
          <a:xfrm flipH="1">
            <a:off x="7897586" y="18832286"/>
            <a:ext cx="190500" cy="375557"/>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70" name="Lige pilforbindelse 69">
            <a:extLst>
              <a:ext uri="{FF2B5EF4-FFF2-40B4-BE49-F238E27FC236}">
                <a16:creationId xmlns:a16="http://schemas.microsoft.com/office/drawing/2014/main" id="{569AB2DA-60FB-4708-A53E-B036C6AEB88C}"/>
              </a:ext>
            </a:extLst>
          </xdr:cNvPr>
          <xdr:cNvCxnSpPr/>
        </xdr:nvCxnSpPr>
        <xdr:spPr>
          <a:xfrm>
            <a:off x="1262743" y="21140057"/>
            <a:ext cx="195943" cy="381001"/>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82" name="Lige pilforbindelse 81">
            <a:extLst>
              <a:ext uri="{FF2B5EF4-FFF2-40B4-BE49-F238E27FC236}">
                <a16:creationId xmlns:a16="http://schemas.microsoft.com/office/drawing/2014/main" id="{2DE34725-6C9C-4AC3-90CD-CC796DF3259F}"/>
              </a:ext>
            </a:extLst>
          </xdr:cNvPr>
          <xdr:cNvCxnSpPr/>
        </xdr:nvCxnSpPr>
        <xdr:spPr>
          <a:xfrm>
            <a:off x="5633357" y="21608143"/>
            <a:ext cx="484414" cy="5443"/>
          </a:xfrm>
          <a:prstGeom prst="straightConnector1">
            <a:avLst/>
          </a:prstGeom>
          <a:ln w="38100">
            <a:solidFill>
              <a:schemeClr val="tx1"/>
            </a:solidFill>
            <a:tailEnd type="triangle"/>
          </a:ln>
        </xdr:spPr>
        <xdr:style>
          <a:lnRef idx="1">
            <a:schemeClr val="accent2"/>
          </a:lnRef>
          <a:fillRef idx="0">
            <a:schemeClr val="accent2"/>
          </a:fillRef>
          <a:effectRef idx="0">
            <a:schemeClr val="accent2"/>
          </a:effectRef>
          <a:fontRef idx="minor">
            <a:schemeClr val="tx1"/>
          </a:fontRef>
        </xdr:style>
      </xdr:cxnSp>
    </xdr:grp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653142</xdr:colOff>
      <xdr:row>143</xdr:row>
      <xdr:rowOff>0</xdr:rowOff>
    </xdr:from>
    <xdr:to>
      <xdr:col>12</xdr:col>
      <xdr:colOff>456743</xdr:colOff>
      <xdr:row>169</xdr:row>
      <xdr:rowOff>28575</xdr:rowOff>
    </xdr:to>
    <xdr:pic>
      <xdr:nvPicPr>
        <xdr:cNvPr id="123" name="Billede 122">
          <a:extLst>
            <a:ext uri="{FF2B5EF4-FFF2-40B4-BE49-F238E27FC236}">
              <a16:creationId xmlns:a16="http://schemas.microsoft.com/office/drawing/2014/main" id="{F823B6D8-C3B4-478A-903F-F0FA67FD32C9}"/>
            </a:ext>
          </a:extLst>
        </xdr:cNvPr>
        <xdr:cNvPicPr>
          <a:picLocks noChangeAspect="1"/>
        </xdr:cNvPicPr>
      </xdr:nvPicPr>
      <xdr:blipFill>
        <a:blip xmlns:r="http://schemas.openxmlformats.org/officeDocument/2006/relationships" r:embed="rId1"/>
        <a:stretch>
          <a:fillRect/>
        </a:stretch>
      </xdr:blipFill>
      <xdr:spPr>
        <a:xfrm>
          <a:off x="3461656" y="26555700"/>
          <a:ext cx="6988173" cy="4849586"/>
        </a:xfrm>
        <a:prstGeom prst="rect">
          <a:avLst/>
        </a:prstGeom>
      </xdr:spPr>
    </xdr:pic>
    <xdr:clientData/>
  </xdr:twoCellAnchor>
  <xdr:oneCellAnchor>
    <xdr:from>
      <xdr:col>4</xdr:col>
      <xdr:colOff>289560</xdr:colOff>
      <xdr:row>3</xdr:row>
      <xdr:rowOff>15240</xdr:rowOff>
    </xdr:from>
    <xdr:ext cx="1417568" cy="347659"/>
    <mc:AlternateContent xmlns:mc="http://schemas.openxmlformats.org/markup-compatibility/2006" xmlns:a14="http://schemas.microsoft.com/office/drawing/2010/main">
      <mc:Choice Requires="a14">
        <xdr:sp macro="" textlink="">
          <xdr:nvSpPr>
            <xdr:cNvPr id="48" name="Tekstfelt 4">
              <a:extLst>
                <a:ext uri="{FF2B5EF4-FFF2-40B4-BE49-F238E27FC236}">
                  <a16:creationId xmlns:a16="http://schemas.microsoft.com/office/drawing/2014/main" id="{3A1C1B85-7ECC-44A3-B384-907C303A454F}"/>
                </a:ext>
              </a:extLst>
            </xdr:cNvPr>
            <xdr:cNvSpPr txBox="1"/>
          </xdr:nvSpPr>
          <xdr:spPr>
            <a:xfrm>
              <a:off x="4838700" y="571500"/>
              <a:ext cx="141756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m:rPr>
                            <m:sty m:val="p"/>
                          </m:rPr>
                          <a:rPr lang="da-DK" sz="1100" b="0" i="0">
                            <a:solidFill>
                              <a:schemeClr val="tx1"/>
                            </a:solidFill>
                            <a:effectLst/>
                            <a:latin typeface="Cambria Math" panose="02040503050406030204" pitchFamily="18" charset="0"/>
                            <a:ea typeface="+mn-ea"/>
                            <a:cs typeface="+mn-cs"/>
                          </a:rPr>
                          <m:t>total</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total</m:t>
                            </m:r>
                          </m:sub>
                        </m:sSub>
                      </m:den>
                    </m:f>
                  </m:oMath>
                </m:oMathPara>
              </a14:m>
              <a:endParaRPr lang="da-DK">
                <a:effectLst/>
              </a:endParaRPr>
            </a:p>
          </xdr:txBody>
        </xdr:sp>
      </mc:Choice>
      <mc:Fallback xmlns="">
        <xdr:sp macro="" textlink="">
          <xdr:nvSpPr>
            <xdr:cNvPr id="5" name="Tekstfelt 4">
              <a:extLst>
                <a:ext uri="{FF2B5EF4-FFF2-40B4-BE49-F238E27FC236}">
                  <a16:creationId xmlns:a16="http://schemas.microsoft.com/office/drawing/2014/main" id="{3A1C1B85-7ECC-44A3-B384-907C303A454F}"/>
                </a:ext>
              </a:extLst>
            </xdr:cNvPr>
            <xdr:cNvSpPr txBox="1"/>
          </xdr:nvSpPr>
          <xdr:spPr>
            <a:xfrm>
              <a:off x="4838700" y="571500"/>
              <a:ext cx="141756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𝑠_total^2=</a:t>
              </a: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total </a:t>
              </a:r>
              <a:endParaRPr lang="da-DK">
                <a:effectLst/>
              </a:endParaRPr>
            </a:p>
          </xdr:txBody>
        </xdr:sp>
      </mc:Fallback>
    </mc:AlternateContent>
    <xdr:clientData/>
  </xdr:oneCellAnchor>
  <xdr:oneCellAnchor>
    <xdr:from>
      <xdr:col>3</xdr:col>
      <xdr:colOff>38100</xdr:colOff>
      <xdr:row>5</xdr:row>
      <xdr:rowOff>83820</xdr:rowOff>
    </xdr:from>
    <xdr:ext cx="1083310" cy="375424"/>
    <mc:AlternateContent xmlns:mc="http://schemas.openxmlformats.org/markup-compatibility/2006" xmlns:a14="http://schemas.microsoft.com/office/drawing/2010/main">
      <mc:Choice Requires="a14">
        <xdr:sp macro="" textlink="">
          <xdr:nvSpPr>
            <xdr:cNvPr id="49" name="Tekstfelt 5">
              <a:extLst>
                <a:ext uri="{FF2B5EF4-FFF2-40B4-BE49-F238E27FC236}">
                  <a16:creationId xmlns:a16="http://schemas.microsoft.com/office/drawing/2014/main" id="{F5276F4E-93E5-4D22-BC38-664BECA1A51A}"/>
                </a:ext>
              </a:extLst>
            </xdr:cNvPr>
            <xdr:cNvSpPr txBox="1"/>
          </xdr:nvSpPr>
          <xdr:spPr>
            <a:xfrm>
              <a:off x="3977640" y="1005840"/>
              <a:ext cx="1083310"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group</m:t>
                            </m:r>
                          </m:sub>
                        </m:sSub>
                      </m:den>
                    </m:f>
                  </m:oMath>
                </m:oMathPara>
              </a14:m>
              <a:endParaRPr lang="da-DK">
                <a:effectLst/>
              </a:endParaRPr>
            </a:p>
          </xdr:txBody>
        </xdr:sp>
      </mc:Choice>
      <mc:Fallback xmlns="">
        <xdr:sp macro="" textlink="">
          <xdr:nvSpPr>
            <xdr:cNvPr id="6" name="Tekstfelt 5">
              <a:extLst>
                <a:ext uri="{FF2B5EF4-FFF2-40B4-BE49-F238E27FC236}">
                  <a16:creationId xmlns:a16="http://schemas.microsoft.com/office/drawing/2014/main" id="{F5276F4E-93E5-4D22-BC38-664BECA1A51A}"/>
                </a:ext>
              </a:extLst>
            </xdr:cNvPr>
            <xdr:cNvSpPr txBox="1"/>
          </xdr:nvSpPr>
          <xdr:spPr>
            <a:xfrm>
              <a:off x="3977640" y="1005840"/>
              <a:ext cx="1083310"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group </a:t>
              </a:r>
              <a:endParaRPr lang="da-DK">
                <a:effectLst/>
              </a:endParaRPr>
            </a:p>
          </xdr:txBody>
        </xdr:sp>
      </mc:Fallback>
    </mc:AlternateContent>
    <xdr:clientData/>
  </xdr:oneCellAnchor>
  <xdr:oneCellAnchor>
    <xdr:from>
      <xdr:col>6</xdr:col>
      <xdr:colOff>236220</xdr:colOff>
      <xdr:row>5</xdr:row>
      <xdr:rowOff>152400</xdr:rowOff>
    </xdr:from>
    <xdr:ext cx="1023935" cy="347659"/>
    <mc:AlternateContent xmlns:mc="http://schemas.openxmlformats.org/markup-compatibility/2006" xmlns:a14="http://schemas.microsoft.com/office/drawing/2010/main">
      <mc:Choice Requires="a14">
        <xdr:sp macro="" textlink="">
          <xdr:nvSpPr>
            <xdr:cNvPr id="50" name="Tekstfelt 6">
              <a:extLst>
                <a:ext uri="{FF2B5EF4-FFF2-40B4-BE49-F238E27FC236}">
                  <a16:creationId xmlns:a16="http://schemas.microsoft.com/office/drawing/2014/main" id="{F02D390D-FA13-47A9-BD38-B657CCEEC3F0}"/>
                </a:ext>
              </a:extLst>
            </xdr:cNvPr>
            <xdr:cNvSpPr txBox="1"/>
          </xdr:nvSpPr>
          <xdr:spPr>
            <a:xfrm>
              <a:off x="6004560" y="1074420"/>
              <a:ext cx="1023935"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error</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error</m:t>
                            </m:r>
                          </m:sub>
                        </m:sSub>
                      </m:den>
                    </m:f>
                  </m:oMath>
                </m:oMathPara>
              </a14:m>
              <a:endParaRPr lang="da-DK">
                <a:effectLst/>
              </a:endParaRPr>
            </a:p>
          </xdr:txBody>
        </xdr:sp>
      </mc:Choice>
      <mc:Fallback xmlns="">
        <xdr:sp macro="" textlink="">
          <xdr:nvSpPr>
            <xdr:cNvPr id="7" name="Tekstfelt 6">
              <a:extLst>
                <a:ext uri="{FF2B5EF4-FFF2-40B4-BE49-F238E27FC236}">
                  <a16:creationId xmlns:a16="http://schemas.microsoft.com/office/drawing/2014/main" id="{F02D390D-FA13-47A9-BD38-B657CCEEC3F0}"/>
                </a:ext>
              </a:extLst>
            </xdr:cNvPr>
            <xdr:cNvSpPr txBox="1"/>
          </xdr:nvSpPr>
          <xdr:spPr>
            <a:xfrm>
              <a:off x="6004560" y="1074420"/>
              <a:ext cx="1023935"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〖𝑀𝑆〗_error=〖𝑆𝑆〗_error/〖𝑑𝑓〗_error </a:t>
              </a:r>
              <a:endParaRPr lang="da-DK">
                <a:effectLst/>
              </a:endParaRPr>
            </a:p>
          </xdr:txBody>
        </xdr:sp>
      </mc:Fallback>
    </mc:AlternateContent>
    <xdr:clientData/>
  </xdr:oneCellAnchor>
  <xdr:oneCellAnchor>
    <xdr:from>
      <xdr:col>3</xdr:col>
      <xdr:colOff>38100</xdr:colOff>
      <xdr:row>8</xdr:row>
      <xdr:rowOff>144780</xdr:rowOff>
    </xdr:from>
    <xdr:ext cx="786306" cy="353815"/>
    <mc:AlternateContent xmlns:mc="http://schemas.openxmlformats.org/markup-compatibility/2006" xmlns:a14="http://schemas.microsoft.com/office/drawing/2010/main">
      <mc:Choice Requires="a14">
        <xdr:sp macro="" textlink="">
          <xdr:nvSpPr>
            <xdr:cNvPr id="51" name="Tekstfelt 7">
              <a:extLst>
                <a:ext uri="{FF2B5EF4-FFF2-40B4-BE49-F238E27FC236}">
                  <a16:creationId xmlns:a16="http://schemas.microsoft.com/office/drawing/2014/main" id="{7BB4EA22-6BDF-4F0D-84A1-365E0E1BF37A}"/>
                </a:ext>
              </a:extLst>
            </xdr:cNvPr>
            <xdr:cNvSpPr txBox="1"/>
          </xdr:nvSpPr>
          <xdr:spPr>
            <a:xfrm>
              <a:off x="3977640" y="1615440"/>
              <a:ext cx="786306"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𝐹</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7BB4EA22-6BDF-4F0D-84A1-365E0E1BF37A}"/>
                </a:ext>
              </a:extLst>
            </xdr:cNvPr>
            <xdr:cNvSpPr txBox="1"/>
          </xdr:nvSpPr>
          <xdr:spPr>
            <a:xfrm>
              <a:off x="3977640" y="1615440"/>
              <a:ext cx="786306"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𝐹=〖</a:t>
              </a:r>
              <a:r>
                <a:rPr lang="da-DK" sz="1100" b="0" i="0">
                  <a:solidFill>
                    <a:schemeClr val="tx1"/>
                  </a:solidFill>
                  <a:effectLst/>
                  <a:latin typeface="+mn-lt"/>
                  <a:ea typeface="+mn-ea"/>
                  <a:cs typeface="+mn-cs"/>
                </a:rPr>
                <a:t>𝑀𝑆〗_𝑔𝑟𝑜𝑢𝑝/〖𝑀𝑆〗_𝑒𝑟𝑟𝑜𝑟 </a:t>
              </a:r>
              <a:endParaRPr lang="da-DK">
                <a:effectLst/>
              </a:endParaRPr>
            </a:p>
          </xdr:txBody>
        </xdr:sp>
      </mc:Fallback>
    </mc:AlternateContent>
    <xdr:clientData/>
  </xdr:oneCellAnchor>
  <xdr:oneCellAnchor>
    <xdr:from>
      <xdr:col>6</xdr:col>
      <xdr:colOff>91440</xdr:colOff>
      <xdr:row>9</xdr:row>
      <xdr:rowOff>160020</xdr:rowOff>
    </xdr:from>
    <xdr:ext cx="1317027" cy="185628"/>
    <mc:AlternateContent xmlns:mc="http://schemas.openxmlformats.org/markup-compatibility/2006" xmlns:a14="http://schemas.microsoft.com/office/drawing/2010/main">
      <mc:Choice Requires="a14">
        <xdr:sp macro="" textlink="">
          <xdr:nvSpPr>
            <xdr:cNvPr id="52" name="Tekstfelt 8">
              <a:extLst>
                <a:ext uri="{FF2B5EF4-FFF2-40B4-BE49-F238E27FC236}">
                  <a16:creationId xmlns:a16="http://schemas.microsoft.com/office/drawing/2014/main" id="{5C98E991-F2DC-4D8C-80CD-BC54D91630B7}"/>
                </a:ext>
              </a:extLst>
            </xdr:cNvPr>
            <xdr:cNvSpPr txBox="1"/>
          </xdr:nvSpPr>
          <xdr:spPr>
            <a:xfrm>
              <a:off x="5859780" y="1813560"/>
              <a:ext cx="131702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𝑔𝑟𝑜𝑢𝑝</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5C98E991-F2DC-4D8C-80CD-BC54D91630B7}"/>
                </a:ext>
              </a:extLst>
            </xdr:cNvPr>
            <xdr:cNvSpPr txBox="1"/>
          </xdr:nvSpPr>
          <xdr:spPr>
            <a:xfrm>
              <a:off x="5859780" y="1813560"/>
              <a:ext cx="131702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𝐹_0.05 (〖𝑑𝑓〗_𝑔𝑟𝑜𝑢𝑝,〖𝑑𝑓〗_𝑒𝑟𝑟𝑜𝑟)</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oneCellAnchor>
    <xdr:from>
      <xdr:col>3</xdr:col>
      <xdr:colOff>441960</xdr:colOff>
      <xdr:row>11</xdr:row>
      <xdr:rowOff>114300</xdr:rowOff>
    </xdr:from>
    <xdr:ext cx="2039083" cy="375424"/>
    <mc:AlternateContent xmlns:mc="http://schemas.openxmlformats.org/markup-compatibility/2006" xmlns:a14="http://schemas.microsoft.com/office/drawing/2010/main">
      <mc:Choice Requires="a14">
        <xdr:sp macro="" textlink="">
          <xdr:nvSpPr>
            <xdr:cNvPr id="53" name="Tekstfelt 9">
              <a:extLst>
                <a:ext uri="{FF2B5EF4-FFF2-40B4-BE49-F238E27FC236}">
                  <a16:creationId xmlns:a16="http://schemas.microsoft.com/office/drawing/2014/main" id="{F245BF4B-5858-4980-8CD1-0E2D1BB29A00}"/>
                </a:ext>
              </a:extLst>
            </xdr:cNvPr>
            <xdr:cNvSpPr txBox="1"/>
          </xdr:nvSpPr>
          <xdr:spPr>
            <a:xfrm>
              <a:off x="4381500" y="23164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m:rPr>
                            <m:sty m:val="p"/>
                          </m:rPr>
                          <a:rPr lang="da-DK" sz="1100" i="0">
                            <a:solidFill>
                              <a:schemeClr val="tx1"/>
                            </a:solidFill>
                            <a:effectLst/>
                            <a:latin typeface="Cambria Math" panose="02040503050406030204" pitchFamily="18" charset="0"/>
                            <a:ea typeface="+mn-ea"/>
                            <a:cs typeface="+mn-cs"/>
                          </a:rPr>
                          <m:t>p</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group</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i="0">
                                <a:solidFill>
                                  <a:schemeClr val="tx1"/>
                                </a:solidFill>
                                <a:effectLst/>
                                <a:latin typeface="Cambria Math" panose="02040503050406030204" pitchFamily="18" charset="0"/>
                                <a:ea typeface="+mn-ea"/>
                                <a:cs typeface="+mn-cs"/>
                              </a:rPr>
                              <m:t>error</m:t>
                            </m:r>
                          </m:sub>
                        </m:sSub>
                      </m:den>
                    </m:f>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F245BF4B-5858-4980-8CD1-0E2D1BB29A00}"/>
                </a:ext>
              </a:extLst>
            </xdr:cNvPr>
            <xdr:cNvSpPr txBox="1"/>
          </xdr:nvSpPr>
          <xdr:spPr>
            <a:xfrm>
              <a:off x="4381500" y="23164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η_p^2 (</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+〖𝑆𝑆〗_error ) </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oneCellAnchor>
    <xdr:from>
      <xdr:col>3</xdr:col>
      <xdr:colOff>464820</xdr:colOff>
      <xdr:row>34</xdr:row>
      <xdr:rowOff>175260</xdr:rowOff>
    </xdr:from>
    <xdr:ext cx="733855" cy="182614"/>
    <mc:AlternateContent xmlns:mc="http://schemas.openxmlformats.org/markup-compatibility/2006" xmlns:a14="http://schemas.microsoft.com/office/drawing/2010/main">
      <mc:Choice Requires="a14">
        <xdr:sp macro="" textlink="">
          <xdr:nvSpPr>
            <xdr:cNvPr id="107" name="Tekstfelt 2">
              <a:extLst>
                <a:ext uri="{FF2B5EF4-FFF2-40B4-BE49-F238E27FC236}">
                  <a16:creationId xmlns:a16="http://schemas.microsoft.com/office/drawing/2014/main" id="{A725745F-926F-4A85-B324-AD4E14E9D101}"/>
                </a:ext>
              </a:extLst>
            </xdr:cNvPr>
            <xdr:cNvSpPr txBox="1"/>
          </xdr:nvSpPr>
          <xdr:spPr>
            <a:xfrm>
              <a:off x="4404360" y="6492240"/>
              <a:ext cx="733855"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𝐴</m:t>
                        </m:r>
                      </m:sub>
                    </m:sSub>
                    <m:r>
                      <a:rPr lang="da-DK" sz="1100" b="0" i="1">
                        <a:latin typeface="Cambria Math" panose="02040503050406030204" pitchFamily="18" charset="0"/>
                      </a:rPr>
                      <m:t>=</m:t>
                    </m:r>
                  </m:oMath>
                </m:oMathPara>
              </a14:m>
              <a:endParaRPr lang="da-DK" sz="1100"/>
            </a:p>
          </xdr:txBody>
        </xdr:sp>
      </mc:Choice>
      <mc:Fallback xmlns="">
        <xdr:sp macro="" textlink="">
          <xdr:nvSpPr>
            <xdr:cNvPr id="66" name="Tekstfelt 2">
              <a:extLst>
                <a:ext uri="{FF2B5EF4-FFF2-40B4-BE49-F238E27FC236}">
                  <a16:creationId xmlns:a16="http://schemas.microsoft.com/office/drawing/2014/main" id="{A725745F-926F-4A85-B324-AD4E14E9D101}"/>
                </a:ext>
              </a:extLst>
            </xdr:cNvPr>
            <xdr:cNvSpPr txBox="1"/>
          </xdr:nvSpPr>
          <xdr:spPr>
            <a:xfrm>
              <a:off x="4404360" y="6492240"/>
              <a:ext cx="733855"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𝑆𝑆_(𝐺𝑟𝑜𝑢𝑝.𝐴)=</a:t>
              </a:r>
              <a:endParaRPr lang="da-DK" sz="1100"/>
            </a:p>
          </xdr:txBody>
        </xdr:sp>
      </mc:Fallback>
    </mc:AlternateContent>
    <xdr:clientData/>
  </xdr:oneCellAnchor>
  <xdr:oneCellAnchor>
    <xdr:from>
      <xdr:col>3</xdr:col>
      <xdr:colOff>571500</xdr:colOff>
      <xdr:row>32</xdr:row>
      <xdr:rowOff>7620</xdr:rowOff>
    </xdr:from>
    <xdr:ext cx="621324" cy="172227"/>
    <mc:AlternateContent xmlns:mc="http://schemas.openxmlformats.org/markup-compatibility/2006" xmlns:a14="http://schemas.microsoft.com/office/drawing/2010/main">
      <mc:Choice Requires="a14">
        <xdr:sp macro="" textlink="">
          <xdr:nvSpPr>
            <xdr:cNvPr id="38" name="Tekstfelt 3">
              <a:extLst>
                <a:ext uri="{FF2B5EF4-FFF2-40B4-BE49-F238E27FC236}">
                  <a16:creationId xmlns:a16="http://schemas.microsoft.com/office/drawing/2014/main" id="{70FB77C3-FC7B-4930-B1C0-34C38A72761D}"/>
                </a:ext>
              </a:extLst>
            </xdr:cNvPr>
            <xdr:cNvSpPr txBox="1"/>
          </xdr:nvSpPr>
          <xdr:spPr>
            <a:xfrm>
              <a:off x="1798320" y="756666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𝐸𝑟𝑟𝑜𝑟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12" name="Tekstfelt 3">
              <a:extLst>
                <a:ext uri="{FF2B5EF4-FFF2-40B4-BE49-F238E27FC236}">
                  <a16:creationId xmlns:a16="http://schemas.microsoft.com/office/drawing/2014/main" id="{70FB77C3-FC7B-4930-B1C0-34C38A72761D}"/>
                </a:ext>
              </a:extLst>
            </xdr:cNvPr>
            <xdr:cNvSpPr txBox="1"/>
          </xdr:nvSpPr>
          <xdr:spPr>
            <a:xfrm>
              <a:off x="1798320" y="756666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𝑆𝑆_𝐸𝑟𝑟𝑜𝑟=</a:t>
              </a:r>
              <a:endParaRPr lang="da-DK" sz="1100"/>
            </a:p>
          </xdr:txBody>
        </xdr:sp>
      </mc:Fallback>
    </mc:AlternateContent>
    <xdr:clientData/>
  </xdr:oneCellAnchor>
  <xdr:oneCellAnchor>
    <xdr:from>
      <xdr:col>3</xdr:col>
      <xdr:colOff>464820</xdr:colOff>
      <xdr:row>36</xdr:row>
      <xdr:rowOff>0</xdr:rowOff>
    </xdr:from>
    <xdr:ext cx="737253" cy="182614"/>
    <mc:AlternateContent xmlns:mc="http://schemas.openxmlformats.org/markup-compatibility/2006" xmlns:a14="http://schemas.microsoft.com/office/drawing/2010/main">
      <mc:Choice Requires="a14">
        <xdr:sp macro="" textlink="">
          <xdr:nvSpPr>
            <xdr:cNvPr id="106" name="Tekstfelt 39">
              <a:extLst>
                <a:ext uri="{FF2B5EF4-FFF2-40B4-BE49-F238E27FC236}">
                  <a16:creationId xmlns:a16="http://schemas.microsoft.com/office/drawing/2014/main" id="{56F5DFA3-75F2-449D-A39D-6BF42B5941C3}"/>
                </a:ext>
              </a:extLst>
            </xdr:cNvPr>
            <xdr:cNvSpPr txBox="1"/>
          </xdr:nvSpPr>
          <xdr:spPr>
            <a:xfrm>
              <a:off x="4404360" y="6682740"/>
              <a:ext cx="737253"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𝐵</m:t>
                        </m:r>
                      </m:sub>
                    </m:sSub>
                    <m:r>
                      <a:rPr lang="da-DK" sz="1100" b="0" i="1">
                        <a:latin typeface="Cambria Math" panose="02040503050406030204" pitchFamily="18" charset="0"/>
                      </a:rPr>
                      <m:t>=</m:t>
                    </m:r>
                  </m:oMath>
                </m:oMathPara>
              </a14:m>
              <a:endParaRPr lang="da-DK" sz="1100"/>
            </a:p>
          </xdr:txBody>
        </xdr:sp>
      </mc:Choice>
      <mc:Fallback xmlns="">
        <xdr:sp macro="" textlink="">
          <xdr:nvSpPr>
            <xdr:cNvPr id="39" name="Tekstfelt 39">
              <a:extLst>
                <a:ext uri="{FF2B5EF4-FFF2-40B4-BE49-F238E27FC236}">
                  <a16:creationId xmlns:a16="http://schemas.microsoft.com/office/drawing/2014/main" id="{56F5DFA3-75F2-449D-A39D-6BF42B5941C3}"/>
                </a:ext>
              </a:extLst>
            </xdr:cNvPr>
            <xdr:cNvSpPr txBox="1"/>
          </xdr:nvSpPr>
          <xdr:spPr>
            <a:xfrm>
              <a:off x="4404360" y="6682740"/>
              <a:ext cx="737253"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𝑆𝑆_(𝐺𝑟𝑜𝑢𝑝.𝐵)=</a:t>
              </a:r>
              <a:endParaRPr lang="da-DK" sz="1100"/>
            </a:p>
          </xdr:txBody>
        </xdr:sp>
      </mc:Fallback>
    </mc:AlternateContent>
    <xdr:clientData/>
  </xdr:oneCellAnchor>
  <xdr:oneCellAnchor>
    <xdr:from>
      <xdr:col>3</xdr:col>
      <xdr:colOff>464820</xdr:colOff>
      <xdr:row>37</xdr:row>
      <xdr:rowOff>15240</xdr:rowOff>
    </xdr:from>
    <xdr:ext cx="731611" cy="182614"/>
    <mc:AlternateContent xmlns:mc="http://schemas.openxmlformats.org/markup-compatibility/2006" xmlns:a14="http://schemas.microsoft.com/office/drawing/2010/main">
      <mc:Choice Requires="a14">
        <xdr:sp macro="" textlink="">
          <xdr:nvSpPr>
            <xdr:cNvPr id="108" name="Tekstfelt 40">
              <a:extLst>
                <a:ext uri="{FF2B5EF4-FFF2-40B4-BE49-F238E27FC236}">
                  <a16:creationId xmlns:a16="http://schemas.microsoft.com/office/drawing/2014/main" id="{0A159F09-9119-439A-A4AC-D9FE757947AE}"/>
                </a:ext>
              </a:extLst>
            </xdr:cNvPr>
            <xdr:cNvSpPr txBox="1"/>
          </xdr:nvSpPr>
          <xdr:spPr>
            <a:xfrm>
              <a:off x="4404360" y="6880860"/>
              <a:ext cx="731611"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40" name="Tekstfelt 40">
              <a:extLst>
                <a:ext uri="{FF2B5EF4-FFF2-40B4-BE49-F238E27FC236}">
                  <a16:creationId xmlns:a16="http://schemas.microsoft.com/office/drawing/2014/main" id="{0A159F09-9119-439A-A4AC-D9FE757947AE}"/>
                </a:ext>
              </a:extLst>
            </xdr:cNvPr>
            <xdr:cNvSpPr txBox="1"/>
          </xdr:nvSpPr>
          <xdr:spPr>
            <a:xfrm>
              <a:off x="4404360" y="6880860"/>
              <a:ext cx="731611"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𝑆𝑆_(𝐺𝑟𝑜𝑢𝑝.𝐶)=</a:t>
              </a:r>
              <a:endParaRPr lang="da-DK" sz="1100"/>
            </a:p>
          </xdr:txBody>
        </xdr:sp>
      </mc:Fallback>
    </mc:AlternateContent>
    <xdr:clientData/>
  </xdr:oneCellAnchor>
  <xdr:oneCellAnchor>
    <xdr:from>
      <xdr:col>3</xdr:col>
      <xdr:colOff>464820</xdr:colOff>
      <xdr:row>38</xdr:row>
      <xdr:rowOff>22860</xdr:rowOff>
    </xdr:from>
    <xdr:ext cx="740908" cy="182614"/>
    <mc:AlternateContent xmlns:mc="http://schemas.openxmlformats.org/markup-compatibility/2006" xmlns:a14="http://schemas.microsoft.com/office/drawing/2010/main">
      <mc:Choice Requires="a14">
        <xdr:sp macro="" textlink="">
          <xdr:nvSpPr>
            <xdr:cNvPr id="109" name="Tekstfelt 41">
              <a:extLst>
                <a:ext uri="{FF2B5EF4-FFF2-40B4-BE49-F238E27FC236}">
                  <a16:creationId xmlns:a16="http://schemas.microsoft.com/office/drawing/2014/main" id="{BC51EB0E-4257-4FA1-9E02-43AD99A165A0}"/>
                </a:ext>
              </a:extLst>
            </xdr:cNvPr>
            <xdr:cNvSpPr txBox="1"/>
          </xdr:nvSpPr>
          <xdr:spPr>
            <a:xfrm>
              <a:off x="4404360" y="7071360"/>
              <a:ext cx="74090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41" name="Tekstfelt 41">
              <a:extLst>
                <a:ext uri="{FF2B5EF4-FFF2-40B4-BE49-F238E27FC236}">
                  <a16:creationId xmlns:a16="http://schemas.microsoft.com/office/drawing/2014/main" id="{BC51EB0E-4257-4FA1-9E02-43AD99A165A0}"/>
                </a:ext>
              </a:extLst>
            </xdr:cNvPr>
            <xdr:cNvSpPr txBox="1"/>
          </xdr:nvSpPr>
          <xdr:spPr>
            <a:xfrm>
              <a:off x="4404360" y="7071360"/>
              <a:ext cx="74090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𝑆𝑆_(𝐺𝑟𝑜𝑢𝑝.𝐷)=</a:t>
              </a:r>
              <a:endParaRPr lang="da-DK" sz="1100"/>
            </a:p>
          </xdr:txBody>
        </xdr:sp>
      </mc:Fallback>
    </mc:AlternateContent>
    <xdr:clientData/>
  </xdr:oneCellAnchor>
  <xdr:oneCellAnchor>
    <xdr:from>
      <xdr:col>3</xdr:col>
      <xdr:colOff>480060</xdr:colOff>
      <xdr:row>39</xdr:row>
      <xdr:rowOff>15240</xdr:rowOff>
    </xdr:from>
    <xdr:ext cx="734496" cy="182614"/>
    <mc:AlternateContent xmlns:mc="http://schemas.openxmlformats.org/markup-compatibility/2006" xmlns:a14="http://schemas.microsoft.com/office/drawing/2010/main">
      <mc:Choice Requires="a14">
        <xdr:sp macro="" textlink="">
          <xdr:nvSpPr>
            <xdr:cNvPr id="110" name="Tekstfelt 42">
              <a:extLst>
                <a:ext uri="{FF2B5EF4-FFF2-40B4-BE49-F238E27FC236}">
                  <a16:creationId xmlns:a16="http://schemas.microsoft.com/office/drawing/2014/main" id="{12FF1F44-094D-4543-B9A9-5B33FAF737DE}"/>
                </a:ext>
              </a:extLst>
            </xdr:cNvPr>
            <xdr:cNvSpPr txBox="1"/>
          </xdr:nvSpPr>
          <xdr:spPr>
            <a:xfrm>
              <a:off x="4419600" y="7246620"/>
              <a:ext cx="734496"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𝐸</m:t>
                        </m:r>
                      </m:sub>
                    </m:sSub>
                    <m:r>
                      <a:rPr lang="da-DK" sz="1100" b="0" i="1">
                        <a:latin typeface="Cambria Math" panose="02040503050406030204" pitchFamily="18" charset="0"/>
                      </a:rPr>
                      <m:t>=</m:t>
                    </m:r>
                  </m:oMath>
                </m:oMathPara>
              </a14:m>
              <a:endParaRPr lang="da-DK" sz="1100"/>
            </a:p>
          </xdr:txBody>
        </xdr:sp>
      </mc:Choice>
      <mc:Fallback xmlns="">
        <xdr:sp macro="" textlink="">
          <xdr:nvSpPr>
            <xdr:cNvPr id="42" name="Tekstfelt 42">
              <a:extLst>
                <a:ext uri="{FF2B5EF4-FFF2-40B4-BE49-F238E27FC236}">
                  <a16:creationId xmlns:a16="http://schemas.microsoft.com/office/drawing/2014/main" id="{12FF1F44-094D-4543-B9A9-5B33FAF737DE}"/>
                </a:ext>
              </a:extLst>
            </xdr:cNvPr>
            <xdr:cNvSpPr txBox="1"/>
          </xdr:nvSpPr>
          <xdr:spPr>
            <a:xfrm>
              <a:off x="4419600" y="7246620"/>
              <a:ext cx="734496"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𝑆𝑆_(𝐺𝑟𝑜𝑢𝑝.𝐸)=</a:t>
              </a:r>
              <a:endParaRPr lang="da-DK" sz="1100"/>
            </a:p>
          </xdr:txBody>
        </xdr:sp>
      </mc:Fallback>
    </mc:AlternateContent>
    <xdr:clientData/>
  </xdr:oneCellAnchor>
  <xdr:oneCellAnchor>
    <xdr:from>
      <xdr:col>6</xdr:col>
      <xdr:colOff>68580</xdr:colOff>
      <xdr:row>35</xdr:row>
      <xdr:rowOff>7620</xdr:rowOff>
    </xdr:from>
    <xdr:ext cx="525400" cy="192168"/>
    <mc:AlternateContent xmlns:mc="http://schemas.openxmlformats.org/markup-compatibility/2006" xmlns:a14="http://schemas.microsoft.com/office/drawing/2010/main">
      <mc:Choice Requires="a14">
        <xdr:sp macro="" textlink="">
          <xdr:nvSpPr>
            <xdr:cNvPr id="43" name="Tekstfelt 6">
              <a:extLst>
                <a:ext uri="{FF2B5EF4-FFF2-40B4-BE49-F238E27FC236}">
                  <a16:creationId xmlns:a16="http://schemas.microsoft.com/office/drawing/2014/main" id="{F849ECB6-D685-4FFA-833E-35B889822652}"/>
                </a:ext>
              </a:extLst>
            </xdr:cNvPr>
            <xdr:cNvSpPr txBox="1"/>
          </xdr:nvSpPr>
          <xdr:spPr>
            <a:xfrm>
              <a:off x="3124200" y="811530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7" name="Tekstfelt 6">
              <a:extLst>
                <a:ext uri="{FF2B5EF4-FFF2-40B4-BE49-F238E27FC236}">
                  <a16:creationId xmlns:a16="http://schemas.microsoft.com/office/drawing/2014/main" id="{F849ECB6-D685-4FFA-833E-35B889822652}"/>
                </a:ext>
              </a:extLst>
            </xdr:cNvPr>
            <xdr:cNvSpPr txBox="1"/>
          </xdr:nvSpPr>
          <xdr:spPr>
            <a:xfrm>
              <a:off x="3124200" y="811530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a:t>
              </a:r>
              <a:endParaRPr lang="da-DK" sz="1100"/>
            </a:p>
          </xdr:txBody>
        </xdr:sp>
      </mc:Fallback>
    </mc:AlternateContent>
    <xdr:clientData/>
  </xdr:oneCellAnchor>
  <xdr:oneCellAnchor>
    <xdr:from>
      <xdr:col>6</xdr:col>
      <xdr:colOff>83820</xdr:colOff>
      <xdr:row>36</xdr:row>
      <xdr:rowOff>15240</xdr:rowOff>
    </xdr:from>
    <xdr:ext cx="531107" cy="192168"/>
    <mc:AlternateContent xmlns:mc="http://schemas.openxmlformats.org/markup-compatibility/2006" xmlns:a14="http://schemas.microsoft.com/office/drawing/2010/main">
      <mc:Choice Requires="a14">
        <xdr:sp macro="" textlink="">
          <xdr:nvSpPr>
            <xdr:cNvPr id="44" name="Tekstfelt 7">
              <a:extLst>
                <a:ext uri="{FF2B5EF4-FFF2-40B4-BE49-F238E27FC236}">
                  <a16:creationId xmlns:a16="http://schemas.microsoft.com/office/drawing/2014/main" id="{F9FB160C-D67F-4793-B596-553FB64D836D}"/>
                </a:ext>
              </a:extLst>
            </xdr:cNvPr>
            <xdr:cNvSpPr txBox="1"/>
          </xdr:nvSpPr>
          <xdr:spPr>
            <a:xfrm>
              <a:off x="3139440" y="830580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𝐵</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8" name="Tekstfelt 7">
              <a:extLst>
                <a:ext uri="{FF2B5EF4-FFF2-40B4-BE49-F238E27FC236}">
                  <a16:creationId xmlns:a16="http://schemas.microsoft.com/office/drawing/2014/main" id="{F9FB160C-D67F-4793-B596-553FB64D836D}"/>
                </a:ext>
              </a:extLst>
            </xdr:cNvPr>
            <xdr:cNvSpPr txBox="1"/>
          </xdr:nvSpPr>
          <xdr:spPr>
            <a:xfrm>
              <a:off x="3139440" y="830580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𝐵</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83820</xdr:colOff>
      <xdr:row>37</xdr:row>
      <xdr:rowOff>38100</xdr:rowOff>
    </xdr:from>
    <xdr:ext cx="525144" cy="192168"/>
    <mc:AlternateContent xmlns:mc="http://schemas.openxmlformats.org/markup-compatibility/2006" xmlns:a14="http://schemas.microsoft.com/office/drawing/2010/main">
      <mc:Choice Requires="a14">
        <xdr:sp macro="" textlink="">
          <xdr:nvSpPr>
            <xdr:cNvPr id="45" name="Tekstfelt 13">
              <a:extLst>
                <a:ext uri="{FF2B5EF4-FFF2-40B4-BE49-F238E27FC236}">
                  <a16:creationId xmlns:a16="http://schemas.microsoft.com/office/drawing/2014/main" id="{B9807DA3-E01C-4F75-931B-C742853D32BE}"/>
                </a:ext>
              </a:extLst>
            </xdr:cNvPr>
            <xdr:cNvSpPr txBox="1"/>
          </xdr:nvSpPr>
          <xdr:spPr>
            <a:xfrm>
              <a:off x="3139440" y="851154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𝐶</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9" name="Tekstfelt 13">
              <a:extLst>
                <a:ext uri="{FF2B5EF4-FFF2-40B4-BE49-F238E27FC236}">
                  <a16:creationId xmlns:a16="http://schemas.microsoft.com/office/drawing/2014/main" id="{B9807DA3-E01C-4F75-931B-C742853D32BE}"/>
                </a:ext>
              </a:extLst>
            </xdr:cNvPr>
            <xdr:cNvSpPr txBox="1"/>
          </xdr:nvSpPr>
          <xdr:spPr>
            <a:xfrm>
              <a:off x="3139440" y="851154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𝐶</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38</xdr:row>
      <xdr:rowOff>22860</xdr:rowOff>
    </xdr:from>
    <xdr:ext cx="536494" cy="192168"/>
    <mc:AlternateContent xmlns:mc="http://schemas.openxmlformats.org/markup-compatibility/2006" xmlns:a14="http://schemas.microsoft.com/office/drawing/2010/main">
      <mc:Choice Requires="a14">
        <xdr:sp macro="" textlink="">
          <xdr:nvSpPr>
            <xdr:cNvPr id="46" name="Tekstfelt 15">
              <a:extLst>
                <a:ext uri="{FF2B5EF4-FFF2-40B4-BE49-F238E27FC236}">
                  <a16:creationId xmlns:a16="http://schemas.microsoft.com/office/drawing/2014/main" id="{FC3E95BE-95D4-498D-8863-3908C2F4FF5D}"/>
                </a:ext>
              </a:extLst>
            </xdr:cNvPr>
            <xdr:cNvSpPr txBox="1"/>
          </xdr:nvSpPr>
          <xdr:spPr>
            <a:xfrm>
              <a:off x="3147060" y="867918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𝐷</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0" name="Tekstfelt 15">
              <a:extLst>
                <a:ext uri="{FF2B5EF4-FFF2-40B4-BE49-F238E27FC236}">
                  <a16:creationId xmlns:a16="http://schemas.microsoft.com/office/drawing/2014/main" id="{FC3E95BE-95D4-498D-8863-3908C2F4FF5D}"/>
                </a:ext>
              </a:extLst>
            </xdr:cNvPr>
            <xdr:cNvSpPr txBox="1"/>
          </xdr:nvSpPr>
          <xdr:spPr>
            <a:xfrm>
              <a:off x="3147060" y="867918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𝐷</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39</xdr:row>
      <xdr:rowOff>15240</xdr:rowOff>
    </xdr:from>
    <xdr:ext cx="528350" cy="192168"/>
    <mc:AlternateContent xmlns:mc="http://schemas.openxmlformats.org/markup-compatibility/2006" xmlns:a14="http://schemas.microsoft.com/office/drawing/2010/main">
      <mc:Choice Requires="a14">
        <xdr:sp macro="" textlink="">
          <xdr:nvSpPr>
            <xdr:cNvPr id="47" name="Tekstfelt 17">
              <a:extLst>
                <a:ext uri="{FF2B5EF4-FFF2-40B4-BE49-F238E27FC236}">
                  <a16:creationId xmlns:a16="http://schemas.microsoft.com/office/drawing/2014/main" id="{341972A6-08BD-41EF-B84B-953FC25FF903}"/>
                </a:ext>
              </a:extLst>
            </xdr:cNvPr>
            <xdr:cNvSpPr txBox="1"/>
          </xdr:nvSpPr>
          <xdr:spPr>
            <a:xfrm>
              <a:off x="3147060" y="885444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𝐸</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1" name="Tekstfelt 17">
              <a:extLst>
                <a:ext uri="{FF2B5EF4-FFF2-40B4-BE49-F238E27FC236}">
                  <a16:creationId xmlns:a16="http://schemas.microsoft.com/office/drawing/2014/main" id="{341972A6-08BD-41EF-B84B-953FC25FF903}"/>
                </a:ext>
              </a:extLst>
            </xdr:cNvPr>
            <xdr:cNvSpPr txBox="1"/>
          </xdr:nvSpPr>
          <xdr:spPr>
            <a:xfrm>
              <a:off x="3147060" y="885444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𝐸</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twoCellAnchor editAs="oneCell">
    <xdr:from>
      <xdr:col>3</xdr:col>
      <xdr:colOff>0</xdr:colOff>
      <xdr:row>96</xdr:row>
      <xdr:rowOff>0</xdr:rowOff>
    </xdr:from>
    <xdr:to>
      <xdr:col>11</xdr:col>
      <xdr:colOff>543197</xdr:colOff>
      <xdr:row>110</xdr:row>
      <xdr:rowOff>15240</xdr:rowOff>
    </xdr:to>
    <xdr:pic>
      <xdr:nvPicPr>
        <xdr:cNvPr id="64" name="Billede 63">
          <a:extLst>
            <a:ext uri="{FF2B5EF4-FFF2-40B4-BE49-F238E27FC236}">
              <a16:creationId xmlns:a16="http://schemas.microsoft.com/office/drawing/2014/main" id="{225D0774-E0F7-4CEE-998A-77845A52ED1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val="0"/>
            </a:ext>
          </a:extLst>
        </a:blip>
        <a:stretch>
          <a:fillRect/>
        </a:stretch>
      </xdr:blipFill>
      <xdr:spPr>
        <a:xfrm>
          <a:off x="4114800" y="20258314"/>
          <a:ext cx="5768340" cy="2606040"/>
        </a:xfrm>
        <a:prstGeom prst="rect">
          <a:avLst/>
        </a:prstGeom>
      </xdr:spPr>
    </xdr:pic>
    <xdr:clientData/>
  </xdr:twoCellAnchor>
  <xdr:oneCellAnchor>
    <xdr:from>
      <xdr:col>5</xdr:col>
      <xdr:colOff>594360</xdr:colOff>
      <xdr:row>32</xdr:row>
      <xdr:rowOff>60960</xdr:rowOff>
    </xdr:from>
    <xdr:ext cx="2039083" cy="375424"/>
    <mc:AlternateContent xmlns:mc="http://schemas.openxmlformats.org/markup-compatibility/2006" xmlns:a14="http://schemas.microsoft.com/office/drawing/2010/main">
      <mc:Choice Requires="a14">
        <xdr:sp macro="" textlink="">
          <xdr:nvSpPr>
            <xdr:cNvPr id="68" name="Tekstfelt 9">
              <a:extLst>
                <a:ext uri="{FF2B5EF4-FFF2-40B4-BE49-F238E27FC236}">
                  <a16:creationId xmlns:a16="http://schemas.microsoft.com/office/drawing/2014/main" id="{D5C7403E-01C0-4ACE-B7FF-51F6752C2249}"/>
                </a:ext>
              </a:extLst>
            </xdr:cNvPr>
            <xdr:cNvSpPr txBox="1"/>
          </xdr:nvSpPr>
          <xdr:spPr>
            <a:xfrm>
              <a:off x="5753100" y="60121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m:rPr>
                            <m:sty m:val="p"/>
                          </m:rPr>
                          <a:rPr lang="da-DK" sz="1100" i="0">
                            <a:solidFill>
                              <a:schemeClr val="tx1"/>
                            </a:solidFill>
                            <a:effectLst/>
                            <a:latin typeface="Cambria Math" panose="02040503050406030204" pitchFamily="18" charset="0"/>
                            <a:ea typeface="+mn-ea"/>
                            <a:cs typeface="+mn-cs"/>
                          </a:rPr>
                          <m:t>p</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group</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i="0">
                                <a:solidFill>
                                  <a:schemeClr val="tx1"/>
                                </a:solidFill>
                                <a:effectLst/>
                                <a:latin typeface="Cambria Math" panose="02040503050406030204" pitchFamily="18" charset="0"/>
                                <a:ea typeface="+mn-ea"/>
                                <a:cs typeface="+mn-cs"/>
                              </a:rPr>
                              <m:t>error</m:t>
                            </m:r>
                          </m:sub>
                        </m:sSub>
                      </m:den>
                    </m:f>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23" name="Tekstfelt 9">
              <a:extLst>
                <a:ext uri="{FF2B5EF4-FFF2-40B4-BE49-F238E27FC236}">
                  <a16:creationId xmlns:a16="http://schemas.microsoft.com/office/drawing/2014/main" id="{D5C7403E-01C0-4ACE-B7FF-51F6752C2249}"/>
                </a:ext>
              </a:extLst>
            </xdr:cNvPr>
            <xdr:cNvSpPr txBox="1"/>
          </xdr:nvSpPr>
          <xdr:spPr>
            <a:xfrm>
              <a:off x="5753100" y="60121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η_p^2 (</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+〖𝑆𝑆〗_error )</a:t>
              </a:r>
              <a:r>
                <a:rPr lang="da-DK" sz="1100" i="0">
                  <a:solidFill>
                    <a:schemeClr val="tx1"/>
                  </a:solidFill>
                  <a:effectLst/>
                  <a:latin typeface="+mn-lt"/>
                  <a:ea typeface="+mn-ea"/>
                  <a:cs typeface="+mn-cs"/>
                </a:rPr>
                <a:t> </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twoCellAnchor editAs="oneCell">
    <xdr:from>
      <xdr:col>3</xdr:col>
      <xdr:colOff>43543</xdr:colOff>
      <xdr:row>111</xdr:row>
      <xdr:rowOff>136072</xdr:rowOff>
    </xdr:from>
    <xdr:to>
      <xdr:col>10</xdr:col>
      <xdr:colOff>226423</xdr:colOff>
      <xdr:row>123</xdr:row>
      <xdr:rowOff>56606</xdr:rowOff>
    </xdr:to>
    <xdr:pic>
      <xdr:nvPicPr>
        <xdr:cNvPr id="75" name="Billede 74">
          <a:extLst>
            <a:ext uri="{FF2B5EF4-FFF2-40B4-BE49-F238E27FC236}">
              <a16:creationId xmlns:a16="http://schemas.microsoft.com/office/drawing/2014/main" id="{13637060-76E5-4457-8139-D67170042AAA}"/>
            </a:ext>
          </a:extLst>
        </xdr:cNvPr>
        <xdr:cNvPicPr>
          <a:picLocks noChangeAspect="1"/>
        </xdr:cNvPicPr>
      </xdr:nvPicPr>
      <xdr:blipFill>
        <a:blip xmlns:r="http://schemas.openxmlformats.org/officeDocument/2006/relationships" r:embed="rId3"/>
        <a:stretch>
          <a:fillRect/>
        </a:stretch>
      </xdr:blipFill>
      <xdr:spPr>
        <a:xfrm>
          <a:off x="4158343" y="18157372"/>
          <a:ext cx="4754880" cy="2141220"/>
        </a:xfrm>
        <a:prstGeom prst="rect">
          <a:avLst/>
        </a:prstGeom>
      </xdr:spPr>
    </xdr:pic>
    <xdr:clientData/>
  </xdr:twoCellAnchor>
  <xdr:twoCellAnchor editAs="oneCell">
    <xdr:from>
      <xdr:col>10</xdr:col>
      <xdr:colOff>625929</xdr:colOff>
      <xdr:row>113</xdr:row>
      <xdr:rowOff>32657</xdr:rowOff>
    </xdr:from>
    <xdr:to>
      <xdr:col>16</xdr:col>
      <xdr:colOff>120832</xdr:colOff>
      <xdr:row>122</xdr:row>
      <xdr:rowOff>20683</xdr:rowOff>
    </xdr:to>
    <xdr:pic>
      <xdr:nvPicPr>
        <xdr:cNvPr id="76" name="Billede 75">
          <a:extLst>
            <a:ext uri="{FF2B5EF4-FFF2-40B4-BE49-F238E27FC236}">
              <a16:creationId xmlns:a16="http://schemas.microsoft.com/office/drawing/2014/main" id="{1BBD03AA-6498-4473-B650-C0D33BBC98F5}"/>
            </a:ext>
          </a:extLst>
        </xdr:cNvPr>
        <xdr:cNvPicPr>
          <a:picLocks noChangeAspect="1"/>
        </xdr:cNvPicPr>
      </xdr:nvPicPr>
      <xdr:blipFill>
        <a:blip xmlns:r="http://schemas.openxmlformats.org/officeDocument/2006/relationships" r:embed="rId4"/>
        <a:stretch>
          <a:fillRect/>
        </a:stretch>
      </xdr:blipFill>
      <xdr:spPr>
        <a:xfrm>
          <a:off x="9312729" y="18424071"/>
          <a:ext cx="3413760" cy="1653540"/>
        </a:xfrm>
        <a:prstGeom prst="rect">
          <a:avLst/>
        </a:prstGeom>
      </xdr:spPr>
    </xdr:pic>
    <xdr:clientData/>
  </xdr:twoCellAnchor>
  <xdr:twoCellAnchor editAs="oneCell">
    <xdr:from>
      <xdr:col>16</xdr:col>
      <xdr:colOff>647700</xdr:colOff>
      <xdr:row>114</xdr:row>
      <xdr:rowOff>43543</xdr:rowOff>
    </xdr:from>
    <xdr:to>
      <xdr:col>19</xdr:col>
      <xdr:colOff>478971</xdr:colOff>
      <xdr:row>121</xdr:row>
      <xdr:rowOff>43543</xdr:rowOff>
    </xdr:to>
    <xdr:pic>
      <xdr:nvPicPr>
        <xdr:cNvPr id="77" name="Billede 76">
          <a:extLst>
            <a:ext uri="{FF2B5EF4-FFF2-40B4-BE49-F238E27FC236}">
              <a16:creationId xmlns:a16="http://schemas.microsoft.com/office/drawing/2014/main" id="{D133FD71-9148-4FC8-987A-EDC5AA3AF002}"/>
            </a:ext>
          </a:extLst>
        </xdr:cNvPr>
        <xdr:cNvPicPr>
          <a:picLocks noChangeAspect="1"/>
        </xdr:cNvPicPr>
      </xdr:nvPicPr>
      <xdr:blipFill>
        <a:blip xmlns:r="http://schemas.openxmlformats.org/officeDocument/2006/relationships" r:embed="rId5"/>
        <a:stretch>
          <a:fillRect/>
        </a:stretch>
      </xdr:blipFill>
      <xdr:spPr>
        <a:xfrm>
          <a:off x="14559643" y="17879786"/>
          <a:ext cx="1790700" cy="1295400"/>
        </a:xfrm>
        <a:prstGeom prst="rect">
          <a:avLst/>
        </a:prstGeom>
      </xdr:spPr>
    </xdr:pic>
    <xdr:clientData/>
  </xdr:twoCellAnchor>
  <xdr:twoCellAnchor>
    <xdr:from>
      <xdr:col>13</xdr:col>
      <xdr:colOff>70755</xdr:colOff>
      <xdr:row>142</xdr:row>
      <xdr:rowOff>70757</xdr:rowOff>
    </xdr:from>
    <xdr:to>
      <xdr:col>17</xdr:col>
      <xdr:colOff>551904</xdr:colOff>
      <xdr:row>153</xdr:row>
      <xdr:rowOff>100147</xdr:rowOff>
    </xdr:to>
    <xdr:pic>
      <xdr:nvPicPr>
        <xdr:cNvPr id="112" name="Billede 111">
          <a:extLst>
            <a:ext uri="{FF2B5EF4-FFF2-40B4-BE49-F238E27FC236}">
              <a16:creationId xmlns:a16="http://schemas.microsoft.com/office/drawing/2014/main" id="{0DC8C146-CA04-4847-AB4D-65EF3DA25D77}"/>
            </a:ext>
          </a:extLst>
        </xdr:cNvPr>
        <xdr:cNvPicPr>
          <a:picLocks noChangeAspect="1"/>
        </xdr:cNvPicPr>
      </xdr:nvPicPr>
      <xdr:blipFill>
        <a:blip xmlns:r="http://schemas.openxmlformats.org/officeDocument/2006/relationships" r:embed="rId6"/>
        <a:stretch>
          <a:fillRect/>
        </a:stretch>
      </xdr:blipFill>
      <xdr:spPr>
        <a:xfrm>
          <a:off x="10716984" y="26463171"/>
          <a:ext cx="3093720" cy="2065019"/>
        </a:xfrm>
        <a:prstGeom prst="rect">
          <a:avLst/>
        </a:prstGeom>
      </xdr:spPr>
    </xdr:pic>
    <xdr:clientData/>
  </xdr:twoCellAnchor>
  <xdr:twoCellAnchor>
    <xdr:from>
      <xdr:col>12</xdr:col>
      <xdr:colOff>288471</xdr:colOff>
      <xdr:row>153</xdr:row>
      <xdr:rowOff>76200</xdr:rowOff>
    </xdr:from>
    <xdr:to>
      <xdr:col>13</xdr:col>
      <xdr:colOff>103414</xdr:colOff>
      <xdr:row>159</xdr:row>
      <xdr:rowOff>70757</xdr:rowOff>
    </xdr:to>
    <xdr:cxnSp macro="">
      <xdr:nvCxnSpPr>
        <xdr:cNvPr id="114" name="Lige pilforbindelse 113">
          <a:extLst>
            <a:ext uri="{FF2B5EF4-FFF2-40B4-BE49-F238E27FC236}">
              <a16:creationId xmlns:a16="http://schemas.microsoft.com/office/drawing/2014/main" id="{E366BD22-4A41-43FD-A7A6-F19A662306B5}"/>
            </a:ext>
          </a:extLst>
        </xdr:cNvPr>
        <xdr:cNvCxnSpPr/>
      </xdr:nvCxnSpPr>
      <xdr:spPr>
        <a:xfrm flipH="1">
          <a:off x="10281557" y="28504243"/>
          <a:ext cx="468086" cy="1104900"/>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3</xdr:col>
      <xdr:colOff>0</xdr:colOff>
      <xdr:row>177</xdr:row>
      <xdr:rowOff>0</xdr:rowOff>
    </xdr:from>
    <xdr:to>
      <xdr:col>9</xdr:col>
      <xdr:colOff>119743</xdr:colOff>
      <xdr:row>190</xdr:row>
      <xdr:rowOff>116477</xdr:rowOff>
    </xdr:to>
    <xdr:pic>
      <xdr:nvPicPr>
        <xdr:cNvPr id="124" name="Billede 123">
          <a:extLst>
            <a:ext uri="{FF2B5EF4-FFF2-40B4-BE49-F238E27FC236}">
              <a16:creationId xmlns:a16="http://schemas.microsoft.com/office/drawing/2014/main" id="{777DC7B1-C83F-4560-AA68-C65F0720E2D3}"/>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val="0"/>
            </a:ext>
          </a:extLst>
        </a:blip>
        <a:stretch>
          <a:fillRect/>
        </a:stretch>
      </xdr:blipFill>
      <xdr:spPr>
        <a:xfrm>
          <a:off x="4114800" y="32847643"/>
          <a:ext cx="4038600" cy="2522220"/>
        </a:xfrm>
        <a:prstGeom prst="rect">
          <a:avLst/>
        </a:prstGeom>
      </xdr:spPr>
    </xdr:pic>
    <xdr:clientData/>
  </xdr:twoCellAnchor>
  <xdr:twoCellAnchor editAs="oneCell">
    <xdr:from>
      <xdr:col>9</xdr:col>
      <xdr:colOff>647700</xdr:colOff>
      <xdr:row>177</xdr:row>
      <xdr:rowOff>54428</xdr:rowOff>
    </xdr:from>
    <xdr:to>
      <xdr:col>16</xdr:col>
      <xdr:colOff>121920</xdr:colOff>
      <xdr:row>189</xdr:row>
      <xdr:rowOff>96882</xdr:rowOff>
    </xdr:to>
    <xdr:pic>
      <xdr:nvPicPr>
        <xdr:cNvPr id="125" name="Billede 124">
          <a:extLst>
            <a:ext uri="{FF2B5EF4-FFF2-40B4-BE49-F238E27FC236}">
              <a16:creationId xmlns:a16="http://schemas.microsoft.com/office/drawing/2014/main" id="{E0EC7DFF-DB79-46F9-A4D3-C9C76D2064F1}"/>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val="0"/>
            </a:ext>
          </a:extLst>
        </a:blip>
        <a:stretch>
          <a:fillRect/>
        </a:stretch>
      </xdr:blipFill>
      <xdr:spPr>
        <a:xfrm>
          <a:off x="8681357" y="32902071"/>
          <a:ext cx="4046220" cy="2263140"/>
        </a:xfrm>
        <a:prstGeom prst="rect">
          <a:avLst/>
        </a:prstGeom>
      </xdr:spPr>
    </xdr:pic>
    <xdr:clientData/>
  </xdr:twoCellAnchor>
  <xdr:twoCellAnchor editAs="oneCell">
    <xdr:from>
      <xdr:col>2</xdr:col>
      <xdr:colOff>54427</xdr:colOff>
      <xdr:row>212</xdr:row>
      <xdr:rowOff>36172</xdr:rowOff>
    </xdr:from>
    <xdr:to>
      <xdr:col>10</xdr:col>
      <xdr:colOff>605518</xdr:colOff>
      <xdr:row>223</xdr:row>
      <xdr:rowOff>49760</xdr:rowOff>
    </xdr:to>
    <xdr:pic>
      <xdr:nvPicPr>
        <xdr:cNvPr id="126" name="Billede 125">
          <a:extLst>
            <a:ext uri="{FF2B5EF4-FFF2-40B4-BE49-F238E27FC236}">
              <a16:creationId xmlns:a16="http://schemas.microsoft.com/office/drawing/2014/main" id="{D8BD6E40-2C29-4216-B9E2-CEA13DE89348}"/>
            </a:ext>
          </a:extLst>
        </xdr:cNvPr>
        <xdr:cNvPicPr>
          <a:picLocks noChangeAspect="1"/>
        </xdr:cNvPicPr>
      </xdr:nvPicPr>
      <xdr:blipFill>
        <a:blip xmlns:r="http://schemas.openxmlformats.org/officeDocument/2006/relationships" r:embed="rId9" cstate="screen">
          <a:extLst>
            <a:ext uri="{28A0092B-C50C-407E-A947-70E740481C1C}">
              <a14:useLocalDpi xmlns:a14="http://schemas.microsoft.com/office/drawing/2010/main"/>
            </a:ext>
          </a:extLst>
        </a:blip>
        <a:stretch>
          <a:fillRect/>
        </a:stretch>
      </xdr:blipFill>
      <xdr:spPr>
        <a:xfrm>
          <a:off x="3516084" y="39366258"/>
          <a:ext cx="5785759" cy="2049217"/>
        </a:xfrm>
        <a:prstGeom prst="rect">
          <a:avLst/>
        </a:prstGeom>
      </xdr:spPr>
    </xdr:pic>
    <xdr:clientData/>
  </xdr:twoCellAnchor>
  <xdr:twoCellAnchor editAs="oneCell">
    <xdr:from>
      <xdr:col>12</xdr:col>
      <xdr:colOff>103962</xdr:colOff>
      <xdr:row>20</xdr:row>
      <xdr:rowOff>91440</xdr:rowOff>
    </xdr:from>
    <xdr:to>
      <xdr:col>18</xdr:col>
      <xdr:colOff>242330</xdr:colOff>
      <xdr:row>38</xdr:row>
      <xdr:rowOff>159491</xdr:rowOff>
    </xdr:to>
    <xdr:pic>
      <xdr:nvPicPr>
        <xdr:cNvPr id="145" name="Billede 8">
          <a:extLst>
            <a:ext uri="{FF2B5EF4-FFF2-40B4-BE49-F238E27FC236}">
              <a16:creationId xmlns:a16="http://schemas.microsoft.com/office/drawing/2014/main" id="{CAECF9C8-9D80-4CC8-83BE-28E73063F4DF}"/>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9529902" y="3848100"/>
          <a:ext cx="4057225" cy="3399079"/>
        </a:xfrm>
        <a:prstGeom prst="rect">
          <a:avLst/>
        </a:prstGeom>
      </xdr:spPr>
    </xdr:pic>
    <xdr:clientData/>
  </xdr:twoCellAnchor>
  <xdr:twoCellAnchor editAs="oneCell">
    <xdr:from>
      <xdr:col>13</xdr:col>
      <xdr:colOff>283029</xdr:colOff>
      <xdr:row>154</xdr:row>
      <xdr:rowOff>141516</xdr:rowOff>
    </xdr:from>
    <xdr:to>
      <xdr:col>18</xdr:col>
      <xdr:colOff>490225</xdr:colOff>
      <xdr:row>176</xdr:row>
      <xdr:rowOff>15470</xdr:rowOff>
    </xdr:to>
    <xdr:pic>
      <xdr:nvPicPr>
        <xdr:cNvPr id="147" name="Billede 29">
          <a:extLst>
            <a:ext uri="{FF2B5EF4-FFF2-40B4-BE49-F238E27FC236}">
              <a16:creationId xmlns:a16="http://schemas.microsoft.com/office/drawing/2014/main" id="{42C3C8D4-F3A3-4FD6-804B-CB4521501506}"/>
            </a:ext>
          </a:extLst>
        </xdr:cNvPr>
        <xdr:cNvPicPr>
          <a:picLocks noChangeAspect="1"/>
        </xdr:cNvPicPr>
      </xdr:nvPicPr>
      <xdr:blipFill>
        <a:blip xmlns:r="http://schemas.openxmlformats.org/officeDocument/2006/relationships" r:embed="rId11"/>
        <a:stretch>
          <a:fillRect/>
        </a:stretch>
      </xdr:blipFill>
      <xdr:spPr>
        <a:xfrm>
          <a:off x="10929258" y="28754616"/>
          <a:ext cx="3472910" cy="3954736"/>
        </a:xfrm>
        <a:prstGeom prst="rect">
          <a:avLst/>
        </a:prstGeom>
      </xdr:spPr>
    </xdr:pic>
    <xdr:clientData/>
  </xdr:twoCellAnchor>
  <xdr:twoCellAnchor>
    <xdr:from>
      <xdr:col>3</xdr:col>
      <xdr:colOff>0</xdr:colOff>
      <xdr:row>63</xdr:row>
      <xdr:rowOff>0</xdr:rowOff>
    </xdr:from>
    <xdr:to>
      <xdr:col>19</xdr:col>
      <xdr:colOff>526377</xdr:colOff>
      <xdr:row>98</xdr:row>
      <xdr:rowOff>17913</xdr:rowOff>
    </xdr:to>
    <xdr:grpSp>
      <xdr:nvGrpSpPr>
        <xdr:cNvPr id="54" name="Gruppe 53">
          <a:extLst>
            <a:ext uri="{FF2B5EF4-FFF2-40B4-BE49-F238E27FC236}">
              <a16:creationId xmlns:a16="http://schemas.microsoft.com/office/drawing/2014/main" id="{EBB9F127-E187-4919-839E-049713EC83B8}"/>
            </a:ext>
          </a:extLst>
        </xdr:cNvPr>
        <xdr:cNvGrpSpPr/>
      </xdr:nvGrpSpPr>
      <xdr:grpSpPr>
        <a:xfrm>
          <a:off x="1284514" y="11756571"/>
          <a:ext cx="10802492" cy="6494913"/>
          <a:chOff x="3939540" y="11534008"/>
          <a:chExt cx="10279977" cy="6418713"/>
        </a:xfrm>
      </xdr:grpSpPr>
      <xdr:pic>
        <xdr:nvPicPr>
          <xdr:cNvPr id="55" name="Billede 54">
            <a:extLst>
              <a:ext uri="{FF2B5EF4-FFF2-40B4-BE49-F238E27FC236}">
                <a16:creationId xmlns:a16="http://schemas.microsoft.com/office/drawing/2014/main" id="{4B9BCFE1-2274-4984-B0BD-5FD6BD95828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3939540" y="11658600"/>
            <a:ext cx="6420904" cy="4685211"/>
          </a:xfrm>
          <a:prstGeom prst="rect">
            <a:avLst/>
          </a:prstGeom>
        </xdr:spPr>
      </xdr:pic>
      <xdr:pic>
        <xdr:nvPicPr>
          <xdr:cNvPr id="56" name="Picture 3">
            <a:extLst>
              <a:ext uri="{FF2B5EF4-FFF2-40B4-BE49-F238E27FC236}">
                <a16:creationId xmlns:a16="http://schemas.microsoft.com/office/drawing/2014/main" id="{329CA9EB-C705-45A2-91F5-283A7FD0013A}"/>
              </a:ext>
            </a:extLst>
          </xdr:cNvPr>
          <xdr:cNvPicPr>
            <a:picLocks noChangeAspect="1" noChangeArrowheads="1"/>
          </xdr:cNvPicPr>
        </xdr:nvPicPr>
        <xdr:blipFill>
          <a:blip xmlns:r="http://schemas.openxmlformats.org/officeDocument/2006/relationships" r:embed="rId13" cstate="email">
            <a:extLst>
              <a:ext uri="{28A0092B-C50C-407E-A947-70E740481C1C}">
                <a14:useLocalDpi xmlns:a14="http://schemas.microsoft.com/office/drawing/2010/main"/>
              </a:ext>
            </a:extLst>
          </a:blip>
          <a:srcRect/>
          <a:stretch>
            <a:fillRect/>
          </a:stretch>
        </xdr:blipFill>
        <xdr:spPr bwMode="auto">
          <a:xfrm>
            <a:off x="10580949" y="11534008"/>
            <a:ext cx="3638568" cy="2572008"/>
          </a:xfrm>
          <a:prstGeom prst="rect">
            <a:avLst/>
          </a:prstGeom>
          <a:noFill/>
          <a:ln w="9525">
            <a:solidFill>
              <a:schemeClr val="tx1"/>
            </a:solidFill>
            <a:miter lim="800000"/>
            <a:headEnd/>
            <a:tailEnd/>
          </a:ln>
          <a:extLst>
            <a:ext uri="{909E8E84-426E-40DD-AFC4-6F175D3DCCD1}">
              <a14:hiddenFill xmlns:a14="http://schemas.microsoft.com/office/drawing/2010/main">
                <a:solidFill>
                  <a:schemeClr val="accent1"/>
                </a:solidFill>
              </a14:hiddenFill>
            </a:ext>
          </a:extLst>
        </xdr:spPr>
      </xdr:pic>
      <xdr:cxnSp macro="">
        <xdr:nvCxnSpPr>
          <xdr:cNvPr id="57" name="Straight Arrow Connector 14">
            <a:extLst>
              <a:ext uri="{FF2B5EF4-FFF2-40B4-BE49-F238E27FC236}">
                <a16:creationId xmlns:a16="http://schemas.microsoft.com/office/drawing/2014/main" id="{C1FCD04D-BCCB-4B97-8FAF-059805D5843E}"/>
              </a:ext>
            </a:extLst>
          </xdr:cNvPr>
          <xdr:cNvCxnSpPr>
            <a:stCxn id="56" idx="1"/>
          </xdr:cNvCxnSpPr>
        </xdr:nvCxnSpPr>
        <xdr:spPr>
          <a:xfrm flipH="1">
            <a:off x="10180320" y="12820012"/>
            <a:ext cx="400629" cy="1718948"/>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58" name="Straight Arrow Connector 15">
            <a:extLst>
              <a:ext uri="{FF2B5EF4-FFF2-40B4-BE49-F238E27FC236}">
                <a16:creationId xmlns:a16="http://schemas.microsoft.com/office/drawing/2014/main" id="{157EBD8C-AF1B-444F-9378-085CB7244956}"/>
              </a:ext>
            </a:extLst>
          </xdr:cNvPr>
          <xdr:cNvCxnSpPr/>
        </xdr:nvCxnSpPr>
        <xdr:spPr>
          <a:xfrm flipH="1">
            <a:off x="13115319" y="12007522"/>
            <a:ext cx="269674" cy="274392"/>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59" name="Straight Arrow Connector 16">
            <a:extLst>
              <a:ext uri="{FF2B5EF4-FFF2-40B4-BE49-F238E27FC236}">
                <a16:creationId xmlns:a16="http://schemas.microsoft.com/office/drawing/2014/main" id="{FE2BFEB9-E562-48F1-AB57-5016C6D6F5DA}"/>
              </a:ext>
            </a:extLst>
          </xdr:cNvPr>
          <xdr:cNvCxnSpPr/>
        </xdr:nvCxnSpPr>
        <xdr:spPr>
          <a:xfrm flipH="1">
            <a:off x="12842981" y="12709986"/>
            <a:ext cx="269674" cy="274392"/>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pic>
        <xdr:nvPicPr>
          <xdr:cNvPr id="61" name="Billede 30">
            <a:extLst>
              <a:ext uri="{FF2B5EF4-FFF2-40B4-BE49-F238E27FC236}">
                <a16:creationId xmlns:a16="http://schemas.microsoft.com/office/drawing/2014/main" id="{217D97EB-8B4E-4CE0-8910-564F4514A4B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035669" y="14386561"/>
            <a:ext cx="3099798" cy="3566160"/>
          </a:xfrm>
          <a:prstGeom prst="rect">
            <a:avLst/>
          </a:prstGeom>
        </xdr:spPr>
      </xdr:pic>
      <xdr:cxnSp macro="">
        <xdr:nvCxnSpPr>
          <xdr:cNvPr id="62" name="Straight Arrow Connector 14">
            <a:extLst>
              <a:ext uri="{FF2B5EF4-FFF2-40B4-BE49-F238E27FC236}">
                <a16:creationId xmlns:a16="http://schemas.microsoft.com/office/drawing/2014/main" id="{ED489828-D1F8-46E2-B4D6-A4277A841447}"/>
              </a:ext>
            </a:extLst>
          </xdr:cNvPr>
          <xdr:cNvCxnSpPr>
            <a:stCxn id="61" idx="1"/>
          </xdr:cNvCxnSpPr>
        </xdr:nvCxnSpPr>
        <xdr:spPr>
          <a:xfrm flipH="1" flipV="1">
            <a:off x="10256520" y="15034260"/>
            <a:ext cx="779149" cy="1135381"/>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63" name="Straight Arrow Connector 14">
            <a:extLst>
              <a:ext uri="{FF2B5EF4-FFF2-40B4-BE49-F238E27FC236}">
                <a16:creationId xmlns:a16="http://schemas.microsoft.com/office/drawing/2014/main" id="{EE9B9A51-C5E5-4DCC-87A5-6EC1F5275A8E}"/>
              </a:ext>
            </a:extLst>
          </xdr:cNvPr>
          <xdr:cNvCxnSpPr/>
        </xdr:nvCxnSpPr>
        <xdr:spPr>
          <a:xfrm flipH="1">
            <a:off x="12176761" y="14714220"/>
            <a:ext cx="228599" cy="228601"/>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244929</xdr:colOff>
      <xdr:row>157</xdr:row>
      <xdr:rowOff>38100</xdr:rowOff>
    </xdr:from>
    <xdr:to>
      <xdr:col>15</xdr:col>
      <xdr:colOff>381000</xdr:colOff>
      <xdr:row>158</xdr:row>
      <xdr:rowOff>54428</xdr:rowOff>
    </xdr:to>
    <xdr:cxnSp macro="">
      <xdr:nvCxnSpPr>
        <xdr:cNvPr id="3" name="Lige pilforbindelse 2">
          <a:extLst>
            <a:ext uri="{FF2B5EF4-FFF2-40B4-BE49-F238E27FC236}">
              <a16:creationId xmlns:a16="http://schemas.microsoft.com/office/drawing/2014/main" id="{0CA6F5F2-E36A-4551-92C1-3E8127394E57}"/>
            </a:ext>
          </a:extLst>
        </xdr:cNvPr>
        <xdr:cNvCxnSpPr/>
      </xdr:nvCxnSpPr>
      <xdr:spPr>
        <a:xfrm flipH="1">
          <a:off x="12197443" y="29206371"/>
          <a:ext cx="136071" cy="201386"/>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12</xdr:col>
      <xdr:colOff>277585</xdr:colOff>
      <xdr:row>161</xdr:row>
      <xdr:rowOff>141514</xdr:rowOff>
    </xdr:from>
    <xdr:to>
      <xdr:col>13</xdr:col>
      <xdr:colOff>250371</xdr:colOff>
      <xdr:row>163</xdr:row>
      <xdr:rowOff>136072</xdr:rowOff>
    </xdr:to>
    <xdr:cxnSp macro="">
      <xdr:nvCxnSpPr>
        <xdr:cNvPr id="6" name="Lige pilforbindelse 5">
          <a:extLst>
            <a:ext uri="{FF2B5EF4-FFF2-40B4-BE49-F238E27FC236}">
              <a16:creationId xmlns:a16="http://schemas.microsoft.com/office/drawing/2014/main" id="{57A5A5A4-A5E0-4D65-B180-DF1861EB9C16}"/>
            </a:ext>
          </a:extLst>
        </xdr:cNvPr>
        <xdr:cNvCxnSpPr/>
      </xdr:nvCxnSpPr>
      <xdr:spPr>
        <a:xfrm flipH="1" flipV="1">
          <a:off x="10270671" y="30050014"/>
          <a:ext cx="625929" cy="364672"/>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60042</xdr:colOff>
      <xdr:row>226</xdr:row>
      <xdr:rowOff>71235</xdr:rowOff>
    </xdr:from>
    <xdr:to>
      <xdr:col>15</xdr:col>
      <xdr:colOff>248090</xdr:colOff>
      <xdr:row>282</xdr:row>
      <xdr:rowOff>91310</xdr:rowOff>
    </xdr:to>
    <xdr:grpSp>
      <xdr:nvGrpSpPr>
        <xdr:cNvPr id="16" name="Gruppe 15">
          <a:extLst>
            <a:ext uri="{FF2B5EF4-FFF2-40B4-BE49-F238E27FC236}">
              <a16:creationId xmlns:a16="http://schemas.microsoft.com/office/drawing/2014/main" id="{A9B6A0E2-821C-4ACF-A790-75FC7516C67D}"/>
            </a:ext>
          </a:extLst>
        </xdr:cNvPr>
        <xdr:cNvGrpSpPr/>
      </xdr:nvGrpSpPr>
      <xdr:grpSpPr>
        <a:xfrm>
          <a:off x="702299" y="42013892"/>
          <a:ext cx="8537391" cy="10383275"/>
          <a:chOff x="3521699" y="42013892"/>
          <a:chExt cx="8678905" cy="10383275"/>
        </a:xfrm>
      </xdr:grpSpPr>
      <xdr:pic>
        <xdr:nvPicPr>
          <xdr:cNvPr id="69" name="Picture 8">
            <a:extLst>
              <a:ext uri="{FF2B5EF4-FFF2-40B4-BE49-F238E27FC236}">
                <a16:creationId xmlns:a16="http://schemas.microsoft.com/office/drawing/2014/main" id="{35FA7D22-4EC6-472A-9914-75E7DE42C88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val="0"/>
              </a:ext>
            </a:extLst>
          </a:blip>
          <a:stretch>
            <a:fillRect/>
          </a:stretch>
        </xdr:blipFill>
        <xdr:spPr>
          <a:xfrm>
            <a:off x="3581400" y="43053000"/>
            <a:ext cx="3969992" cy="3417645"/>
          </a:xfrm>
          <a:prstGeom prst="rect">
            <a:avLst/>
          </a:prstGeom>
        </xdr:spPr>
      </xdr:pic>
      <xdr:pic>
        <xdr:nvPicPr>
          <xdr:cNvPr id="143" name="Billede 142">
            <a:extLst>
              <a:ext uri="{FF2B5EF4-FFF2-40B4-BE49-F238E27FC236}">
                <a16:creationId xmlns:a16="http://schemas.microsoft.com/office/drawing/2014/main" id="{D8A84876-313C-4E36-AA74-4347BC723759}"/>
              </a:ext>
            </a:extLst>
          </xdr:cNvPr>
          <xdr:cNvPicPr>
            <a:picLocks noChangeAspect="1"/>
          </xdr:cNvPicPr>
        </xdr:nvPicPr>
        <xdr:blipFill>
          <a:blip xmlns:r="http://schemas.openxmlformats.org/officeDocument/2006/relationships" r:embed="rId16" cstate="screen">
            <a:extLst>
              <a:ext uri="{28A0092B-C50C-407E-A947-70E740481C1C}">
                <a14:useLocalDpi xmlns:a14="http://schemas.microsoft.com/office/drawing/2010/main"/>
              </a:ext>
            </a:extLst>
          </a:blip>
          <a:stretch>
            <a:fillRect/>
          </a:stretch>
        </xdr:blipFill>
        <xdr:spPr>
          <a:xfrm>
            <a:off x="7923126" y="44832815"/>
            <a:ext cx="4277478" cy="4913842"/>
          </a:xfrm>
          <a:prstGeom prst="rect">
            <a:avLst/>
          </a:prstGeom>
        </xdr:spPr>
      </xdr:pic>
      <xdr:pic>
        <xdr:nvPicPr>
          <xdr:cNvPr id="144" name="Billede 143">
            <a:extLst>
              <a:ext uri="{FF2B5EF4-FFF2-40B4-BE49-F238E27FC236}">
                <a16:creationId xmlns:a16="http://schemas.microsoft.com/office/drawing/2014/main" id="{7035F104-0A14-469C-A4FE-F40F452BAA72}"/>
              </a:ext>
            </a:extLst>
          </xdr:cNvPr>
          <xdr:cNvPicPr>
            <a:picLocks noChangeAspect="1"/>
          </xdr:cNvPicPr>
        </xdr:nvPicPr>
        <xdr:blipFill>
          <a:blip xmlns:r="http://schemas.openxmlformats.org/officeDocument/2006/relationships" r:embed="rId17"/>
          <a:stretch>
            <a:fillRect/>
          </a:stretch>
        </xdr:blipFill>
        <xdr:spPr>
          <a:xfrm>
            <a:off x="7935686" y="42013892"/>
            <a:ext cx="3890690" cy="2635942"/>
          </a:xfrm>
          <a:prstGeom prst="rect">
            <a:avLst/>
          </a:prstGeom>
        </xdr:spPr>
      </xdr:pic>
      <xdr:pic>
        <xdr:nvPicPr>
          <xdr:cNvPr id="146" name="Billede 145">
            <a:extLst>
              <a:ext uri="{FF2B5EF4-FFF2-40B4-BE49-F238E27FC236}">
                <a16:creationId xmlns:a16="http://schemas.microsoft.com/office/drawing/2014/main" id="{0778FDCC-BC58-4C5D-AF30-19B58F8F3C5A}"/>
              </a:ext>
            </a:extLst>
          </xdr:cNvPr>
          <xdr:cNvPicPr>
            <a:picLocks noChangeAspect="1"/>
          </xdr:cNvPicPr>
        </xdr:nvPicPr>
        <xdr:blipFill>
          <a:blip xmlns:r="http://schemas.openxmlformats.org/officeDocument/2006/relationships" r:embed="rId18" cstate="screen">
            <a:extLst>
              <a:ext uri="{28A0092B-C50C-407E-A947-70E740481C1C}">
                <a14:useLocalDpi xmlns:a14="http://schemas.microsoft.com/office/drawing/2010/main"/>
              </a:ext>
            </a:extLst>
          </a:blip>
          <a:stretch>
            <a:fillRect/>
          </a:stretch>
        </xdr:blipFill>
        <xdr:spPr>
          <a:xfrm>
            <a:off x="3521699" y="46748700"/>
            <a:ext cx="3618549" cy="5648467"/>
          </a:xfrm>
          <a:prstGeom prst="rect">
            <a:avLst/>
          </a:prstGeom>
        </xdr:spPr>
      </xdr:pic>
      <xdr:cxnSp macro="">
        <xdr:nvCxnSpPr>
          <xdr:cNvPr id="8" name="Lige pilforbindelse 7">
            <a:extLst>
              <a:ext uri="{FF2B5EF4-FFF2-40B4-BE49-F238E27FC236}">
                <a16:creationId xmlns:a16="http://schemas.microsoft.com/office/drawing/2014/main" id="{5F4F6C16-3843-4A4B-BD05-8CA0925AAC91}"/>
              </a:ext>
            </a:extLst>
          </xdr:cNvPr>
          <xdr:cNvCxnSpPr/>
        </xdr:nvCxnSpPr>
        <xdr:spPr>
          <a:xfrm flipH="1">
            <a:off x="10934700" y="43368686"/>
            <a:ext cx="239486" cy="174171"/>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10" name="Lige pilforbindelse 9">
            <a:extLst>
              <a:ext uri="{FF2B5EF4-FFF2-40B4-BE49-F238E27FC236}">
                <a16:creationId xmlns:a16="http://schemas.microsoft.com/office/drawing/2014/main" id="{80411D99-BE38-486D-BF0E-FE766082783F}"/>
              </a:ext>
            </a:extLst>
          </xdr:cNvPr>
          <xdr:cNvCxnSpPr/>
        </xdr:nvCxnSpPr>
        <xdr:spPr>
          <a:xfrm flipH="1" flipV="1">
            <a:off x="7380514" y="45001543"/>
            <a:ext cx="457200" cy="185057"/>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60" name="Lige pilforbindelse 59">
            <a:extLst>
              <a:ext uri="{FF2B5EF4-FFF2-40B4-BE49-F238E27FC236}">
                <a16:creationId xmlns:a16="http://schemas.microsoft.com/office/drawing/2014/main" id="{764BD12F-BCD0-4A9A-8120-382D62DF1585}"/>
              </a:ext>
            </a:extLst>
          </xdr:cNvPr>
          <xdr:cNvCxnSpPr/>
        </xdr:nvCxnSpPr>
        <xdr:spPr>
          <a:xfrm flipH="1">
            <a:off x="9552214" y="45464186"/>
            <a:ext cx="288472" cy="174172"/>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65" name="Lige pilforbindelse 64">
            <a:extLst>
              <a:ext uri="{FF2B5EF4-FFF2-40B4-BE49-F238E27FC236}">
                <a16:creationId xmlns:a16="http://schemas.microsoft.com/office/drawing/2014/main" id="{F3D23EA0-E06E-4958-BEFE-5DF002200FDD}"/>
              </a:ext>
            </a:extLst>
          </xdr:cNvPr>
          <xdr:cNvCxnSpPr/>
        </xdr:nvCxnSpPr>
        <xdr:spPr>
          <a:xfrm flipH="1">
            <a:off x="7418613" y="44065371"/>
            <a:ext cx="473530" cy="315688"/>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66" name="Lige pilforbindelse 65">
            <a:extLst>
              <a:ext uri="{FF2B5EF4-FFF2-40B4-BE49-F238E27FC236}">
                <a16:creationId xmlns:a16="http://schemas.microsoft.com/office/drawing/2014/main" id="{4362D9C3-1FE1-4B18-89F6-F9E6E46D71E4}"/>
              </a:ext>
            </a:extLst>
          </xdr:cNvPr>
          <xdr:cNvCxnSpPr/>
        </xdr:nvCxnSpPr>
        <xdr:spPr>
          <a:xfrm flipV="1">
            <a:off x="5976257" y="44092587"/>
            <a:ext cx="859970" cy="2639784"/>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grpSp>
    <xdr:clientData/>
  </xdr:twoCellAnchor>
  <xdr:twoCellAnchor editAs="oneCell">
    <xdr:from>
      <xdr:col>2</xdr:col>
      <xdr:colOff>10886</xdr:colOff>
      <xdr:row>289</xdr:row>
      <xdr:rowOff>5443</xdr:rowOff>
    </xdr:from>
    <xdr:to>
      <xdr:col>10</xdr:col>
      <xdr:colOff>576943</xdr:colOff>
      <xdr:row>305</xdr:row>
      <xdr:rowOff>77289</xdr:rowOff>
    </xdr:to>
    <xdr:pic>
      <xdr:nvPicPr>
        <xdr:cNvPr id="15" name="Billede 14">
          <a:extLst>
            <a:ext uri="{FF2B5EF4-FFF2-40B4-BE49-F238E27FC236}">
              <a16:creationId xmlns:a16="http://schemas.microsoft.com/office/drawing/2014/main" id="{2A70A591-8EBA-47EA-AC01-C91C0A9B0CD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val="0"/>
            </a:ext>
          </a:extLst>
        </a:blip>
        <a:stretch>
          <a:fillRect/>
        </a:stretch>
      </xdr:blipFill>
      <xdr:spPr>
        <a:xfrm>
          <a:off x="3472543" y="53606700"/>
          <a:ext cx="5791200" cy="3032760"/>
        </a:xfrm>
        <a:prstGeom prst="rect">
          <a:avLst/>
        </a:prstGeom>
      </xdr:spPr>
    </xdr:pic>
    <xdr:clientData/>
  </xdr:twoCellAnchor>
  <xdr:twoCellAnchor editAs="oneCell">
    <xdr:from>
      <xdr:col>12</xdr:col>
      <xdr:colOff>0</xdr:colOff>
      <xdr:row>289</xdr:row>
      <xdr:rowOff>0</xdr:rowOff>
    </xdr:from>
    <xdr:to>
      <xdr:col>17</xdr:col>
      <xdr:colOff>487136</xdr:colOff>
      <xdr:row>307</xdr:row>
      <xdr:rowOff>107496</xdr:rowOff>
    </xdr:to>
    <xdr:pic>
      <xdr:nvPicPr>
        <xdr:cNvPr id="67" name="Picture 5">
          <a:extLst>
            <a:ext uri="{FF2B5EF4-FFF2-40B4-BE49-F238E27FC236}">
              <a16:creationId xmlns:a16="http://schemas.microsoft.com/office/drawing/2014/main" id="{A92C77AC-02C6-4D96-8F42-FF6D5C4A0DA3}"/>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93086" y="53601257"/>
          <a:ext cx="3752850" cy="343852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12.xml"/><Relationship Id="rId1" Type="http://schemas.openxmlformats.org/officeDocument/2006/relationships/printerSettings" Target="../printerSettings/printerSettings6.bin"/><Relationship Id="rId4" Type="http://schemas.openxmlformats.org/officeDocument/2006/relationships/comments" Target="../comments8.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15.xml"/><Relationship Id="rId1" Type="http://schemas.openxmlformats.org/officeDocument/2006/relationships/printerSettings" Target="../printerSettings/printerSettings9.bin"/><Relationship Id="rId4" Type="http://schemas.openxmlformats.org/officeDocument/2006/relationships/comments" Target="../comments9.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16.xml"/><Relationship Id="rId1" Type="http://schemas.openxmlformats.org/officeDocument/2006/relationships/printerSettings" Target="../printerSettings/printerSettings10.bin"/><Relationship Id="rId4" Type="http://schemas.openxmlformats.org/officeDocument/2006/relationships/comments" Target="../comments10.xml"/></Relationships>
</file>

<file path=xl/worksheets/_rels/sheet18.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17.xml"/><Relationship Id="rId1" Type="http://schemas.openxmlformats.org/officeDocument/2006/relationships/printerSettings" Target="../printerSettings/printerSettings11.bin"/><Relationship Id="rId4" Type="http://schemas.openxmlformats.org/officeDocument/2006/relationships/comments" Target="../comments11.xml"/></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12.vml"/><Relationship Id="rId2" Type="http://schemas.openxmlformats.org/officeDocument/2006/relationships/drawing" Target="../drawings/drawing18.xml"/><Relationship Id="rId1" Type="http://schemas.openxmlformats.org/officeDocument/2006/relationships/printerSettings" Target="../printerSettings/printerSettings12.bin"/><Relationship Id="rId4" Type="http://schemas.openxmlformats.org/officeDocument/2006/relationships/comments" Target="../comments12.xml"/></Relationships>
</file>

<file path=xl/worksheets/_rels/sheet20.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9.xml"/><Relationship Id="rId1" Type="http://schemas.openxmlformats.org/officeDocument/2006/relationships/printerSettings" Target="../printerSettings/printerSettings13.bin"/><Relationship Id="rId4" Type="http://schemas.openxmlformats.org/officeDocument/2006/relationships/comments" Target="../comments13.xml"/></Relationships>
</file>

<file path=xl/worksheets/_rels/sheet21.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20.xml"/><Relationship Id="rId1" Type="http://schemas.openxmlformats.org/officeDocument/2006/relationships/printerSettings" Target="../printerSettings/printerSettings14.bin"/><Relationship Id="rId4" Type="http://schemas.openxmlformats.org/officeDocument/2006/relationships/comments" Target="../comments14.xml"/></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21.xml"/><Relationship Id="rId1" Type="http://schemas.openxmlformats.org/officeDocument/2006/relationships/printerSettings" Target="../printerSettings/printerSettings15.bin"/><Relationship Id="rId4" Type="http://schemas.openxmlformats.org/officeDocument/2006/relationships/comments" Target="../comments15.xml"/></Relationships>
</file>

<file path=xl/worksheets/_rels/sheet23.xml.rels><?xml version="1.0" encoding="UTF-8" standalone="yes"?>
<Relationships xmlns="http://schemas.openxmlformats.org/package/2006/relationships"><Relationship Id="rId3" Type="http://schemas.openxmlformats.org/officeDocument/2006/relationships/vmlDrawing" Target="../drawings/vmlDrawing16.vml"/><Relationship Id="rId2" Type="http://schemas.openxmlformats.org/officeDocument/2006/relationships/drawing" Target="../drawings/drawing22.xml"/><Relationship Id="rId1" Type="http://schemas.openxmlformats.org/officeDocument/2006/relationships/printerSettings" Target="../printerSettings/printerSettings16.bin"/><Relationship Id="rId4" Type="http://schemas.openxmlformats.org/officeDocument/2006/relationships/comments" Target="../comments16.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17.vml"/><Relationship Id="rId2" Type="http://schemas.openxmlformats.org/officeDocument/2006/relationships/drawing" Target="../drawings/drawing24.xml"/><Relationship Id="rId1" Type="http://schemas.openxmlformats.org/officeDocument/2006/relationships/printerSettings" Target="../printerSettings/printerSettings17.bin"/><Relationship Id="rId4" Type="http://schemas.openxmlformats.org/officeDocument/2006/relationships/comments" Target="../comments17.xml"/></Relationships>
</file>

<file path=xl/worksheets/_rels/sheet26.xml.rels><?xml version="1.0" encoding="UTF-8" standalone="yes"?>
<Relationships xmlns="http://schemas.openxmlformats.org/package/2006/relationships"><Relationship Id="rId3" Type="http://schemas.openxmlformats.org/officeDocument/2006/relationships/vmlDrawing" Target="../drawings/vmlDrawing18.vml"/><Relationship Id="rId2" Type="http://schemas.openxmlformats.org/officeDocument/2006/relationships/drawing" Target="../drawings/drawing25.xml"/><Relationship Id="rId1" Type="http://schemas.openxmlformats.org/officeDocument/2006/relationships/printerSettings" Target="../printerSettings/printerSettings18.bin"/><Relationship Id="rId4" Type="http://schemas.openxmlformats.org/officeDocument/2006/relationships/comments" Target="../comments18.xml"/></Relationships>
</file>

<file path=xl/worksheets/_rels/sheet27.xml.rels><?xml version="1.0" encoding="UTF-8" standalone="yes"?>
<Relationships xmlns="http://schemas.openxmlformats.org/package/2006/relationships"><Relationship Id="rId3" Type="http://schemas.openxmlformats.org/officeDocument/2006/relationships/comments" Target="../comments19.xml"/><Relationship Id="rId2" Type="http://schemas.openxmlformats.org/officeDocument/2006/relationships/vmlDrawing" Target="../drawings/vmlDrawing19.vml"/><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3" Type="http://schemas.openxmlformats.org/officeDocument/2006/relationships/comments" Target="../comments20.xml"/><Relationship Id="rId2" Type="http://schemas.openxmlformats.org/officeDocument/2006/relationships/vmlDrawing" Target="../drawings/vmlDrawing20.vml"/><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20.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21.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4.xml"/><Relationship Id="rId1" Type="http://schemas.openxmlformats.org/officeDocument/2006/relationships/printerSettings" Target="../printerSettings/printerSettings3.bin"/><Relationship Id="rId4" Type="http://schemas.openxmlformats.org/officeDocument/2006/relationships/comments" Target="../comments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8.xml"/><Relationship Id="rId1" Type="http://schemas.openxmlformats.org/officeDocument/2006/relationships/printerSettings" Target="../printerSettings/printerSettings4.bin"/><Relationship Id="rId4" Type="http://schemas.openxmlformats.org/officeDocument/2006/relationships/comments" Target="../comments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104"/>
  <sheetViews>
    <sheetView tabSelected="1" topLeftCell="B1" zoomScaleNormal="100" workbookViewId="0">
      <selection activeCell="B1" sqref="B1"/>
    </sheetView>
  </sheetViews>
  <sheetFormatPr defaultColWidth="0" defaultRowHeight="14.6" zeroHeight="1" outlineLevelCol="1" x14ac:dyDescent="0.4"/>
  <cols>
    <col min="1" max="1" width="71.07421875" hidden="1" customWidth="1" outlineLevel="1"/>
    <col min="2" max="2" width="8.765625" customWidth="1" collapsed="1"/>
    <col min="3" max="3" width="8.765625" customWidth="1"/>
    <col min="4" max="4" width="13" customWidth="1"/>
    <col min="5" max="5" width="12.23046875" customWidth="1"/>
    <col min="6" max="6" width="21" bestFit="1" customWidth="1"/>
    <col min="7" max="7" width="29.84375" bestFit="1" customWidth="1"/>
    <col min="8" max="8" width="16.07421875" customWidth="1"/>
    <col min="9" max="9" width="26.53515625" bestFit="1" customWidth="1"/>
    <col min="10" max="10" width="13.23046875" customWidth="1"/>
    <col min="11" max="12" width="13.53515625" customWidth="1"/>
    <col min="13" max="19" width="8.765625" customWidth="1"/>
    <col min="20" max="16384" width="8.765625" hidden="1"/>
  </cols>
  <sheetData>
    <row r="1" spans="1:10" ht="28.5" customHeight="1" x14ac:dyDescent="0.6">
      <c r="A1" s="561" t="s">
        <v>1067</v>
      </c>
      <c r="F1" s="560" t="s">
        <v>1095</v>
      </c>
      <c r="G1" s="560"/>
      <c r="H1" s="560"/>
      <c r="I1" s="560"/>
    </row>
    <row r="2" spans="1:10" ht="23.25" customHeight="1" x14ac:dyDescent="0.6">
      <c r="A2" s="561"/>
      <c r="E2" s="466"/>
      <c r="F2" s="550" t="s">
        <v>1104</v>
      </c>
      <c r="G2" s="551"/>
      <c r="H2" s="551"/>
      <c r="I2" s="552"/>
    </row>
    <row r="3" spans="1:10" ht="28.3" x14ac:dyDescent="0.6">
      <c r="A3" s="462"/>
      <c r="E3" s="466"/>
      <c r="F3" s="553"/>
      <c r="G3" s="554"/>
      <c r="H3" s="554"/>
      <c r="I3" s="555"/>
    </row>
    <row r="4" spans="1:10" ht="28.3" x14ac:dyDescent="0.6">
      <c r="A4" s="462"/>
      <c r="E4" s="466"/>
      <c r="F4" s="556"/>
      <c r="G4" s="557"/>
      <c r="H4" s="557"/>
      <c r="I4" s="558"/>
    </row>
    <row r="5" spans="1:10" ht="15" customHeight="1" x14ac:dyDescent="0.4">
      <c r="F5" s="467"/>
      <c r="G5" s="467"/>
      <c r="H5" s="467"/>
      <c r="I5" s="467"/>
    </row>
    <row r="6" spans="1:10" ht="15" customHeight="1" x14ac:dyDescent="0.4">
      <c r="A6" s="7" t="s">
        <v>598</v>
      </c>
      <c r="E6" s="515" t="s">
        <v>697</v>
      </c>
      <c r="F6" s="515"/>
      <c r="G6" s="515"/>
      <c r="H6" s="515"/>
      <c r="I6" s="515"/>
    </row>
    <row r="7" spans="1:10" ht="15.75" customHeight="1" thickBot="1" x14ac:dyDescent="0.45">
      <c r="E7" s="515"/>
      <c r="F7" s="515"/>
      <c r="G7" s="515"/>
      <c r="H7" s="515"/>
      <c r="I7" s="515"/>
    </row>
    <row r="8" spans="1:10" ht="16.5" customHeight="1" thickTop="1" thickBot="1" x14ac:dyDescent="0.45">
      <c r="A8" s="38" t="s">
        <v>410</v>
      </c>
      <c r="D8" s="266"/>
      <c r="E8" s="267"/>
      <c r="F8" s="267"/>
      <c r="G8" s="267"/>
      <c r="H8" s="267"/>
      <c r="I8" s="267"/>
      <c r="J8" s="268"/>
    </row>
    <row r="9" spans="1:10" ht="18.899999999999999" thickBot="1" x14ac:dyDescent="0.45">
      <c r="A9" s="38"/>
      <c r="D9" s="269"/>
      <c r="E9" s="88"/>
      <c r="F9" s="518" t="s">
        <v>3</v>
      </c>
      <c r="G9" s="518"/>
      <c r="H9" s="518"/>
      <c r="I9" s="519"/>
      <c r="J9" s="270"/>
    </row>
    <row r="10" spans="1:10" x14ac:dyDescent="0.4">
      <c r="A10" s="3"/>
      <c r="D10" s="269"/>
      <c r="E10" s="238" t="s">
        <v>409</v>
      </c>
      <c r="F10" s="516" t="s">
        <v>4</v>
      </c>
      <c r="G10" s="517"/>
      <c r="H10" s="520" t="s">
        <v>5</v>
      </c>
      <c r="I10" s="520" t="s">
        <v>6</v>
      </c>
      <c r="J10" s="270"/>
    </row>
    <row r="11" spans="1:10" ht="29.15" x14ac:dyDescent="0.4">
      <c r="A11" s="281" t="s">
        <v>587</v>
      </c>
      <c r="D11" s="269"/>
      <c r="E11" s="239"/>
      <c r="F11" s="242" t="s">
        <v>7</v>
      </c>
      <c r="G11" s="243" t="s">
        <v>408</v>
      </c>
      <c r="H11" s="521"/>
      <c r="I11" s="521"/>
      <c r="J11" s="270"/>
    </row>
    <row r="12" spans="1:10" s="3" customFormat="1" ht="29.15" customHeight="1" x14ac:dyDescent="0.4">
      <c r="A12"/>
      <c r="D12" s="271"/>
      <c r="E12" s="240" t="s">
        <v>0</v>
      </c>
      <c r="F12" s="244" t="s">
        <v>8</v>
      </c>
      <c r="G12" s="245" t="s">
        <v>11</v>
      </c>
      <c r="H12" s="236" t="s">
        <v>10</v>
      </c>
      <c r="I12" s="236" t="s">
        <v>10</v>
      </c>
      <c r="J12" s="272"/>
    </row>
    <row r="13" spans="1:10" s="3" customFormat="1" ht="14.7" customHeight="1" thickBot="1" x14ac:dyDescent="0.45">
      <c r="A13"/>
      <c r="D13" s="271"/>
      <c r="E13" s="525" t="s">
        <v>1</v>
      </c>
      <c r="F13" s="527" t="s">
        <v>9</v>
      </c>
      <c r="G13" s="91" t="s">
        <v>153</v>
      </c>
      <c r="H13" s="529" t="s">
        <v>13</v>
      </c>
      <c r="I13" s="529" t="s">
        <v>16</v>
      </c>
      <c r="J13" s="272"/>
    </row>
    <row r="14" spans="1:10" s="3" customFormat="1" ht="14.7" customHeight="1" x14ac:dyDescent="0.4">
      <c r="A14" s="248" t="s">
        <v>405</v>
      </c>
      <c r="D14" s="271"/>
      <c r="E14" s="526"/>
      <c r="F14" s="528"/>
      <c r="G14" s="92" t="s">
        <v>154</v>
      </c>
      <c r="H14" s="530"/>
      <c r="I14" s="530"/>
      <c r="J14" s="272"/>
    </row>
    <row r="15" spans="1:10" s="3" customFormat="1" ht="29.15" customHeight="1" thickBot="1" x14ac:dyDescent="0.45">
      <c r="A15" s="461" t="s">
        <v>406</v>
      </c>
      <c r="D15" s="271"/>
      <c r="E15" s="241" t="s">
        <v>2</v>
      </c>
      <c r="F15" s="89" t="s">
        <v>10</v>
      </c>
      <c r="G15" s="246" t="s">
        <v>12</v>
      </c>
      <c r="H15" s="237" t="s">
        <v>14</v>
      </c>
      <c r="I15" s="237" t="s">
        <v>15</v>
      </c>
      <c r="J15" s="272"/>
    </row>
    <row r="16" spans="1:10" x14ac:dyDescent="0.4">
      <c r="A16" s="461"/>
      <c r="D16" s="269"/>
      <c r="J16" s="270"/>
    </row>
    <row r="17" spans="1:14" x14ac:dyDescent="0.4">
      <c r="A17" s="461"/>
      <c r="D17" s="269"/>
      <c r="F17" s="531" t="s">
        <v>29</v>
      </c>
      <c r="G17" s="522" t="s">
        <v>49</v>
      </c>
      <c r="H17" s="523" t="s">
        <v>259</v>
      </c>
      <c r="I17" s="522" t="s">
        <v>261</v>
      </c>
      <c r="J17" s="270"/>
    </row>
    <row r="18" spans="1:14" ht="14.6" customHeight="1" x14ac:dyDescent="0.4">
      <c r="A18" s="463" t="s">
        <v>415</v>
      </c>
      <c r="D18" s="269"/>
      <c r="F18" s="531"/>
      <c r="G18" s="522"/>
      <c r="H18" s="523"/>
      <c r="I18" s="522"/>
      <c r="J18" s="270"/>
      <c r="L18" s="652" t="s">
        <v>1106</v>
      </c>
      <c r="M18" s="652"/>
      <c r="N18" s="652"/>
    </row>
    <row r="19" spans="1:14" ht="14.7" customHeight="1" x14ac:dyDescent="0.4">
      <c r="A19" s="463"/>
      <c r="D19" s="269"/>
      <c r="F19" s="522" t="s">
        <v>18</v>
      </c>
      <c r="G19" s="522" t="s">
        <v>525</v>
      </c>
      <c r="H19" s="522" t="s">
        <v>168</v>
      </c>
      <c r="I19" s="524" t="s">
        <v>260</v>
      </c>
      <c r="J19" s="270"/>
      <c r="L19" s="652"/>
      <c r="M19" s="652"/>
      <c r="N19" s="652"/>
    </row>
    <row r="20" spans="1:14" ht="15" thickBot="1" x14ac:dyDescent="0.45">
      <c r="A20" s="249" t="s">
        <v>407</v>
      </c>
      <c r="D20" s="269"/>
      <c r="F20" s="522"/>
      <c r="G20" s="522"/>
      <c r="H20" s="522"/>
      <c r="I20" s="524"/>
      <c r="J20" s="270"/>
      <c r="L20" s="652"/>
      <c r="M20" s="652"/>
      <c r="N20" s="652"/>
    </row>
    <row r="21" spans="1:14" ht="18.45" x14ac:dyDescent="0.4">
      <c r="D21" s="269"/>
      <c r="F21" s="273"/>
      <c r="G21" s="273"/>
      <c r="H21" s="273"/>
      <c r="I21" s="273"/>
      <c r="J21" s="270"/>
    </row>
    <row r="22" spans="1:14" ht="18.45" x14ac:dyDescent="0.5">
      <c r="D22" s="269"/>
      <c r="F22" s="273"/>
      <c r="G22" s="279" t="s">
        <v>755</v>
      </c>
      <c r="H22" s="279" t="s">
        <v>585</v>
      </c>
      <c r="I22" s="273"/>
      <c r="J22" s="270"/>
    </row>
    <row r="23" spans="1:14" ht="18.45" x14ac:dyDescent="0.4">
      <c r="D23" s="269"/>
      <c r="F23" s="273"/>
      <c r="G23" s="273"/>
      <c r="H23" s="273"/>
      <c r="I23" s="273"/>
      <c r="J23" s="270"/>
    </row>
    <row r="24" spans="1:14" ht="15" thickBot="1" x14ac:dyDescent="0.45">
      <c r="D24" s="274"/>
      <c r="E24" s="275"/>
      <c r="F24" s="275"/>
      <c r="G24" s="275"/>
      <c r="H24" s="275"/>
      <c r="I24" s="275"/>
      <c r="J24" s="276"/>
    </row>
    <row r="25" spans="1:14" ht="15" thickTop="1" x14ac:dyDescent="0.4"/>
    <row r="26" spans="1:14" x14ac:dyDescent="0.4"/>
    <row r="27" spans="1:14" ht="15" customHeight="1" x14ac:dyDescent="0.4">
      <c r="A27" s="562" t="s">
        <v>411</v>
      </c>
    </row>
    <row r="28" spans="1:14" ht="15" customHeight="1" x14ac:dyDescent="0.85">
      <c r="A28" s="562"/>
      <c r="D28" s="536" t="s">
        <v>698</v>
      </c>
      <c r="E28" s="536"/>
      <c r="F28" s="536"/>
      <c r="G28" s="536"/>
      <c r="H28" s="536"/>
      <c r="I28" s="536"/>
      <c r="J28" s="536"/>
      <c r="K28" s="536"/>
      <c r="L28" s="299"/>
    </row>
    <row r="29" spans="1:14" ht="14.7" customHeight="1" x14ac:dyDescent="0.85">
      <c r="A29" s="562"/>
      <c r="D29" s="536"/>
      <c r="E29" s="536"/>
      <c r="F29" s="536"/>
      <c r="G29" s="536"/>
      <c r="H29" s="536"/>
      <c r="I29" s="536"/>
      <c r="J29" s="536"/>
      <c r="K29" s="536"/>
      <c r="L29" s="299"/>
    </row>
    <row r="30" spans="1:14" ht="14.7" customHeight="1" thickBot="1" x14ac:dyDescent="0.9">
      <c r="A30" s="231"/>
      <c r="D30" s="536"/>
      <c r="E30" s="536"/>
      <c r="F30" s="536"/>
      <c r="G30" s="536"/>
      <c r="H30" s="536"/>
      <c r="I30" s="536"/>
      <c r="J30" s="536"/>
      <c r="K30" s="536"/>
      <c r="L30" s="299"/>
    </row>
    <row r="31" spans="1:14" ht="14.7" customHeight="1" thickTop="1" x14ac:dyDescent="0.4">
      <c r="A31" s="464" t="s">
        <v>412</v>
      </c>
      <c r="C31" s="266"/>
      <c r="D31" s="267"/>
      <c r="E31" s="267"/>
      <c r="F31" s="267"/>
      <c r="G31" s="267"/>
      <c r="H31" s="267"/>
      <c r="I31" s="267"/>
      <c r="J31" s="267"/>
      <c r="K31" s="267"/>
      <c r="L31" s="268"/>
    </row>
    <row r="32" spans="1:14" ht="15" thickBot="1" x14ac:dyDescent="0.45">
      <c r="A32" s="464"/>
      <c r="C32" s="269"/>
      <c r="L32" s="270"/>
    </row>
    <row r="33" spans="1:12" ht="30.45" thickBot="1" x14ac:dyDescent="0.45">
      <c r="C33" s="269"/>
      <c r="D33" s="291" t="s">
        <v>3</v>
      </c>
      <c r="E33" s="569" t="s">
        <v>668</v>
      </c>
      <c r="F33" s="570"/>
      <c r="G33" s="571"/>
      <c r="H33" s="569" t="s">
        <v>669</v>
      </c>
      <c r="I33" s="570"/>
      <c r="J33" s="570"/>
      <c r="K33" s="571"/>
      <c r="L33" s="301"/>
    </row>
    <row r="34" spans="1:12" ht="15.45" thickBot="1" x14ac:dyDescent="0.45">
      <c r="C34" s="269"/>
      <c r="D34" s="572"/>
      <c r="E34" s="292" t="s">
        <v>670</v>
      </c>
      <c r="F34" s="569" t="s">
        <v>671</v>
      </c>
      <c r="G34" s="571"/>
      <c r="H34" s="292" t="s">
        <v>672</v>
      </c>
      <c r="I34" s="569" t="s">
        <v>673</v>
      </c>
      <c r="J34" s="571"/>
      <c r="K34" s="292" t="s">
        <v>674</v>
      </c>
      <c r="L34" s="301"/>
    </row>
    <row r="35" spans="1:12" ht="31.3" thickBot="1" x14ac:dyDescent="0.45">
      <c r="C35" s="269"/>
      <c r="D35" s="573"/>
      <c r="E35" s="293"/>
      <c r="F35" s="294" t="s">
        <v>675</v>
      </c>
      <c r="G35" s="294" t="s">
        <v>676</v>
      </c>
      <c r="H35" s="293"/>
      <c r="I35" s="294" t="s">
        <v>675</v>
      </c>
      <c r="J35" s="294" t="s">
        <v>676</v>
      </c>
      <c r="K35" s="293"/>
      <c r="L35" s="302"/>
    </row>
    <row r="36" spans="1:12" ht="33.65" customHeight="1" x14ac:dyDescent="0.4">
      <c r="C36" s="269"/>
      <c r="D36" s="532" t="s">
        <v>670</v>
      </c>
      <c r="E36" s="315" t="s">
        <v>684</v>
      </c>
      <c r="F36" s="491" t="s">
        <v>647</v>
      </c>
      <c r="G36" s="491" t="s">
        <v>649</v>
      </c>
      <c r="H36" s="491" t="s">
        <v>678</v>
      </c>
      <c r="I36" s="408" t="s">
        <v>685</v>
      </c>
      <c r="J36" s="491" t="s">
        <v>679</v>
      </c>
      <c r="K36" s="315" t="s">
        <v>952</v>
      </c>
      <c r="L36" s="303"/>
    </row>
    <row r="37" spans="1:12" ht="43.4" customHeight="1" thickBot="1" x14ac:dyDescent="0.45">
      <c r="C37" s="269"/>
      <c r="D37" s="533"/>
      <c r="E37" s="363" t="s">
        <v>677</v>
      </c>
      <c r="F37" s="492"/>
      <c r="G37" s="492"/>
      <c r="H37" s="492"/>
      <c r="I37" s="410" t="s">
        <v>953</v>
      </c>
      <c r="J37" s="492"/>
      <c r="K37" s="392" t="s">
        <v>678</v>
      </c>
      <c r="L37" s="303"/>
    </row>
    <row r="38" spans="1:12" ht="15.45" thickBot="1" x14ac:dyDescent="0.45">
      <c r="C38" s="269"/>
      <c r="D38" s="295" t="s">
        <v>680</v>
      </c>
      <c r="E38" s="493" t="s">
        <v>681</v>
      </c>
      <c r="F38" s="494"/>
      <c r="G38" s="494"/>
      <c r="H38" s="494"/>
      <c r="I38" s="494"/>
      <c r="J38" s="494"/>
      <c r="K38" s="495"/>
      <c r="L38" s="303"/>
    </row>
    <row r="39" spans="1:12" ht="21" customHeight="1" x14ac:dyDescent="0.4">
      <c r="C39" s="269"/>
      <c r="D39" s="532" t="s">
        <v>682</v>
      </c>
      <c r="E39" s="483" t="s">
        <v>835</v>
      </c>
      <c r="F39" s="484"/>
      <c r="G39" s="484"/>
      <c r="H39" s="484"/>
      <c r="I39" s="484"/>
      <c r="J39" s="484"/>
      <c r="K39" s="485"/>
      <c r="L39" s="303"/>
    </row>
    <row r="40" spans="1:12" ht="15" customHeight="1" thickBot="1" x14ac:dyDescent="0.45">
      <c r="C40" s="269"/>
      <c r="D40" s="533"/>
      <c r="E40" s="486" t="s">
        <v>667</v>
      </c>
      <c r="F40" s="487"/>
      <c r="G40" s="487"/>
      <c r="H40" s="487"/>
      <c r="I40" s="487"/>
      <c r="J40" s="487"/>
      <c r="K40" s="488"/>
      <c r="L40" s="303"/>
    </row>
    <row r="41" spans="1:12" x14ac:dyDescent="0.4">
      <c r="C41" s="269"/>
      <c r="L41" s="270"/>
    </row>
    <row r="42" spans="1:12" x14ac:dyDescent="0.4">
      <c r="C42" s="269"/>
      <c r="D42" s="534" t="s">
        <v>683</v>
      </c>
      <c r="E42" s="535"/>
      <c r="F42" s="535"/>
      <c r="G42" s="535"/>
      <c r="H42" s="535"/>
      <c r="I42" s="535"/>
      <c r="J42" s="535"/>
      <c r="K42" s="535"/>
      <c r="L42" s="304"/>
    </row>
    <row r="43" spans="1:12" x14ac:dyDescent="0.4">
      <c r="C43" s="269"/>
      <c r="D43" s="535"/>
      <c r="E43" s="535"/>
      <c r="F43" s="535"/>
      <c r="G43" s="535"/>
      <c r="H43" s="535"/>
      <c r="I43" s="535"/>
      <c r="J43" s="535"/>
      <c r="K43" s="535"/>
      <c r="L43" s="304"/>
    </row>
    <row r="44" spans="1:12" ht="43.75" x14ac:dyDescent="0.4">
      <c r="A44" s="232" t="s">
        <v>1068</v>
      </c>
      <c r="C44" s="269"/>
      <c r="D44" s="535"/>
      <c r="E44" s="535"/>
      <c r="F44" s="535"/>
      <c r="G44" s="535"/>
      <c r="H44" s="535"/>
      <c r="I44" s="535"/>
      <c r="J44" s="535"/>
      <c r="K44" s="535"/>
      <c r="L44" s="304"/>
    </row>
    <row r="45" spans="1:12" x14ac:dyDescent="0.4">
      <c r="A45" s="232"/>
      <c r="C45" s="269"/>
      <c r="L45" s="270"/>
    </row>
    <row r="46" spans="1:12" ht="14.7" customHeight="1" x14ac:dyDescent="0.5">
      <c r="A46" s="232"/>
      <c r="C46" s="269"/>
      <c r="F46" s="489" t="s">
        <v>754</v>
      </c>
      <c r="G46" s="489"/>
      <c r="H46" s="489"/>
      <c r="I46" s="489"/>
      <c r="L46" s="270"/>
    </row>
    <row r="47" spans="1:12" ht="15" customHeight="1" x14ac:dyDescent="0.4">
      <c r="A47" s="232"/>
      <c r="C47" s="269"/>
      <c r="L47" s="270"/>
    </row>
    <row r="48" spans="1:12" ht="14.7" customHeight="1" x14ac:dyDescent="0.4">
      <c r="A48" s="231"/>
      <c r="C48" s="269"/>
      <c r="D48" s="537" t="s">
        <v>699</v>
      </c>
      <c r="E48" s="538"/>
      <c r="F48" s="538"/>
      <c r="G48" s="538"/>
      <c r="H48" s="538"/>
      <c r="I48" s="538"/>
      <c r="J48" s="538"/>
      <c r="K48" s="538"/>
      <c r="L48" s="305"/>
    </row>
    <row r="49" spans="1:12" ht="15" customHeight="1" x14ac:dyDescent="0.4">
      <c r="A49" s="414" t="s">
        <v>413</v>
      </c>
      <c r="C49" s="269"/>
      <c r="D49" s="538"/>
      <c r="E49" s="538"/>
      <c r="F49" s="538"/>
      <c r="G49" s="538"/>
      <c r="H49" s="538"/>
      <c r="I49" s="538"/>
      <c r="J49" s="538"/>
      <c r="K49" s="538"/>
      <c r="L49" s="305"/>
    </row>
    <row r="50" spans="1:12" ht="15" customHeight="1" x14ac:dyDescent="0.4">
      <c r="C50" s="269"/>
      <c r="D50" s="538"/>
      <c r="E50" s="538"/>
      <c r="F50" s="538"/>
      <c r="G50" s="538"/>
      <c r="H50" s="538"/>
      <c r="I50" s="538"/>
      <c r="J50" s="538"/>
      <c r="K50" s="538"/>
      <c r="L50" s="305"/>
    </row>
    <row r="51" spans="1:12" ht="15" customHeight="1" x14ac:dyDescent="0.4">
      <c r="C51" s="269"/>
      <c r="L51" s="270"/>
    </row>
    <row r="52" spans="1:12" ht="15" customHeight="1" thickBot="1" x14ac:dyDescent="0.45">
      <c r="C52" s="269"/>
      <c r="L52" s="270"/>
    </row>
    <row r="53" spans="1:12" ht="15" customHeight="1" x14ac:dyDescent="0.4">
      <c r="C53" s="269"/>
      <c r="E53" s="296"/>
      <c r="F53" s="541" t="s">
        <v>695</v>
      </c>
      <c r="G53" s="542"/>
      <c r="H53" s="541" t="s">
        <v>694</v>
      </c>
      <c r="I53" s="543"/>
      <c r="J53" s="542"/>
      <c r="L53" s="270"/>
    </row>
    <row r="54" spans="1:12" ht="15" customHeight="1" thickBot="1" x14ac:dyDescent="0.45">
      <c r="C54" s="269"/>
      <c r="E54" s="297"/>
      <c r="F54" s="541"/>
      <c r="G54" s="542"/>
      <c r="H54" s="541"/>
      <c r="I54" s="543"/>
      <c r="J54" s="542"/>
      <c r="L54" s="270"/>
    </row>
    <row r="55" spans="1:12" ht="15" customHeight="1" thickTop="1" x14ac:dyDescent="0.4">
      <c r="C55" s="269"/>
      <c r="E55" s="544" t="s">
        <v>686</v>
      </c>
      <c r="F55" s="563" t="s">
        <v>691</v>
      </c>
      <c r="G55" s="564"/>
      <c r="H55" s="563" t="s">
        <v>689</v>
      </c>
      <c r="I55" s="567"/>
      <c r="J55" s="564"/>
      <c r="L55" s="270"/>
    </row>
    <row r="56" spans="1:12" ht="15" customHeight="1" thickBot="1" x14ac:dyDescent="0.45">
      <c r="C56" s="269"/>
      <c r="E56" s="540"/>
      <c r="F56" s="563"/>
      <c r="G56" s="564"/>
      <c r="H56" s="563"/>
      <c r="I56" s="567"/>
      <c r="J56" s="564"/>
      <c r="L56" s="270"/>
    </row>
    <row r="57" spans="1:12" ht="31.4" customHeight="1" x14ac:dyDescent="0.4">
      <c r="C57" s="269"/>
      <c r="D57" s="234"/>
      <c r="E57" s="545" t="s">
        <v>687</v>
      </c>
      <c r="F57" s="565" t="s">
        <v>692</v>
      </c>
      <c r="G57" s="566"/>
      <c r="H57" s="565" t="s">
        <v>690</v>
      </c>
      <c r="I57" s="568"/>
      <c r="J57" s="566"/>
      <c r="K57" s="300"/>
      <c r="L57" s="298"/>
    </row>
    <row r="58" spans="1:12" ht="15" thickBot="1" x14ac:dyDescent="0.45">
      <c r="C58" s="269"/>
      <c r="D58" s="300"/>
      <c r="E58" s="546"/>
      <c r="F58" s="565"/>
      <c r="G58" s="566"/>
      <c r="H58" s="565"/>
      <c r="I58" s="568"/>
      <c r="J58" s="566"/>
      <c r="K58" s="300"/>
      <c r="L58" s="298"/>
    </row>
    <row r="59" spans="1:12" ht="14.7" customHeight="1" x14ac:dyDescent="0.4">
      <c r="C59" s="269"/>
      <c r="D59" s="300"/>
      <c r="E59" s="539" t="s">
        <v>688</v>
      </c>
      <c r="F59" s="563" t="s">
        <v>693</v>
      </c>
      <c r="G59" s="564"/>
      <c r="H59" s="563" t="s">
        <v>10</v>
      </c>
      <c r="I59" s="567"/>
      <c r="J59" s="564"/>
      <c r="K59" s="300"/>
      <c r="L59" s="298"/>
    </row>
    <row r="60" spans="1:12" ht="15" customHeight="1" thickBot="1" x14ac:dyDescent="0.45">
      <c r="C60" s="269"/>
      <c r="E60" s="540"/>
      <c r="F60" s="563"/>
      <c r="G60" s="564"/>
      <c r="H60" s="563"/>
      <c r="I60" s="567"/>
      <c r="J60" s="564"/>
      <c r="L60" s="270"/>
    </row>
    <row r="61" spans="1:12" x14ac:dyDescent="0.4">
      <c r="C61" s="269"/>
      <c r="L61" s="270"/>
    </row>
    <row r="62" spans="1:12" ht="15" thickBot="1" x14ac:dyDescent="0.45">
      <c r="C62" s="274"/>
      <c r="D62" s="275"/>
      <c r="E62" s="275"/>
      <c r="F62" s="275"/>
      <c r="G62" s="275"/>
      <c r="H62" s="275"/>
      <c r="I62" s="275"/>
      <c r="J62" s="275"/>
      <c r="K62" s="275"/>
      <c r="L62" s="276"/>
    </row>
    <row r="63" spans="1:12" ht="15" thickTop="1" x14ac:dyDescent="0.4">
      <c r="A63" s="416" t="s">
        <v>414</v>
      </c>
    </row>
    <row r="64" spans="1:12" x14ac:dyDescent="0.4">
      <c r="A64" s="416"/>
    </row>
    <row r="65" spans="1:12" ht="29.15" x14ac:dyDescent="0.4">
      <c r="A65" s="99" t="s">
        <v>596</v>
      </c>
    </row>
    <row r="66" spans="1:12" x14ac:dyDescent="0.4">
      <c r="A66" s="99"/>
    </row>
    <row r="67" spans="1:12" ht="15" customHeight="1" x14ac:dyDescent="0.85">
      <c r="E67" s="310"/>
      <c r="F67" s="310"/>
      <c r="G67" s="310"/>
      <c r="H67" s="310"/>
      <c r="I67" s="310"/>
      <c r="J67" s="310"/>
      <c r="K67" s="310"/>
      <c r="L67" s="299"/>
    </row>
    <row r="68" spans="1:12" ht="15" customHeight="1" x14ac:dyDescent="0.85">
      <c r="D68" s="310"/>
      <c r="E68" s="310"/>
      <c r="F68" s="310"/>
      <c r="G68" s="310"/>
      <c r="H68" s="310"/>
      <c r="I68" s="310"/>
      <c r="J68" s="310"/>
      <c r="K68" s="310"/>
      <c r="L68" s="299"/>
    </row>
    <row r="69" spans="1:12" ht="58.75" thickBot="1" x14ac:dyDescent="0.9">
      <c r="A69" s="465" t="s">
        <v>597</v>
      </c>
      <c r="C69" s="490" t="s">
        <v>700</v>
      </c>
      <c r="D69" s="490"/>
      <c r="E69" s="490"/>
      <c r="F69" s="490"/>
      <c r="G69" s="490"/>
      <c r="H69" s="490"/>
      <c r="I69" s="490"/>
      <c r="J69" s="490"/>
      <c r="K69" s="490"/>
      <c r="L69" s="490"/>
    </row>
    <row r="70" spans="1:12" ht="15" thickTop="1" x14ac:dyDescent="0.4">
      <c r="A70" s="99"/>
      <c r="C70" s="266"/>
      <c r="D70" s="267"/>
      <c r="E70" s="267"/>
      <c r="F70" s="267"/>
      <c r="G70" s="267"/>
      <c r="H70" s="267"/>
      <c r="I70" s="267"/>
      <c r="J70" s="267"/>
      <c r="K70" s="267"/>
      <c r="L70" s="268"/>
    </row>
    <row r="71" spans="1:12" ht="15" thickBot="1" x14ac:dyDescent="0.45">
      <c r="A71" s="99"/>
      <c r="C71" s="269"/>
      <c r="D71" s="306" t="s">
        <v>701</v>
      </c>
      <c r="E71" s="307" t="s">
        <v>696</v>
      </c>
      <c r="L71" s="270"/>
    </row>
    <row r="72" spans="1:12" ht="15.75" customHeight="1" thickBot="1" x14ac:dyDescent="0.45">
      <c r="C72" s="269"/>
      <c r="D72" s="496" t="s">
        <v>637</v>
      </c>
      <c r="E72" s="497"/>
      <c r="F72" s="498"/>
      <c r="G72" s="499" t="s">
        <v>638</v>
      </c>
      <c r="H72" s="500"/>
      <c r="I72" s="501"/>
      <c r="J72" s="510"/>
      <c r="K72" s="511"/>
      <c r="L72" s="308"/>
    </row>
    <row r="73" spans="1:12" ht="15" thickBot="1" x14ac:dyDescent="0.45">
      <c r="C73" s="269"/>
      <c r="D73" s="316" t="s">
        <v>639</v>
      </c>
      <c r="E73" s="317" t="s">
        <v>409</v>
      </c>
      <c r="F73" s="318" t="s">
        <v>640</v>
      </c>
      <c r="G73" s="322" t="s">
        <v>639</v>
      </c>
      <c r="H73" s="323" t="s">
        <v>409</v>
      </c>
      <c r="I73" s="324" t="s">
        <v>640</v>
      </c>
      <c r="J73" s="512"/>
      <c r="K73" s="513"/>
      <c r="L73" s="308"/>
    </row>
    <row r="74" spans="1:12" ht="46.4" customHeight="1" thickBot="1" x14ac:dyDescent="0.45">
      <c r="C74" s="269"/>
      <c r="D74" s="502">
        <v>1</v>
      </c>
      <c r="E74" s="505" t="s">
        <v>4</v>
      </c>
      <c r="F74" s="479" t="s">
        <v>10</v>
      </c>
      <c r="G74" s="481">
        <v>1</v>
      </c>
      <c r="H74" s="474" t="s">
        <v>4</v>
      </c>
      <c r="I74" s="477" t="s">
        <v>10</v>
      </c>
      <c r="J74" s="472" t="s">
        <v>641</v>
      </c>
      <c r="K74" s="473"/>
      <c r="L74" s="309"/>
    </row>
    <row r="75" spans="1:12" ht="23.7" customHeight="1" thickBot="1" x14ac:dyDescent="0.45">
      <c r="C75" s="269"/>
      <c r="D75" s="503"/>
      <c r="E75" s="506"/>
      <c r="F75" s="508"/>
      <c r="G75" s="509"/>
      <c r="H75" s="476"/>
      <c r="I75" s="478"/>
      <c r="J75" s="472" t="s">
        <v>642</v>
      </c>
      <c r="K75" s="473"/>
      <c r="L75" s="309"/>
    </row>
    <row r="76" spans="1:12" ht="23.7" customHeight="1" thickBot="1" x14ac:dyDescent="0.45">
      <c r="C76" s="269"/>
      <c r="D76" s="503"/>
      <c r="E76" s="506"/>
      <c r="F76" s="508"/>
      <c r="G76" s="509"/>
      <c r="H76" s="474" t="s">
        <v>643</v>
      </c>
      <c r="I76" s="325">
        <v>1</v>
      </c>
      <c r="J76" s="470" t="s">
        <v>999</v>
      </c>
      <c r="K76" s="471"/>
      <c r="L76" s="309"/>
    </row>
    <row r="77" spans="1:12" ht="15" thickBot="1" x14ac:dyDescent="0.45">
      <c r="C77" s="269"/>
      <c r="D77" s="503"/>
      <c r="E77" s="506"/>
      <c r="F77" s="508"/>
      <c r="G77" s="509"/>
      <c r="H77" s="475"/>
      <c r="I77" s="325" t="s">
        <v>644</v>
      </c>
      <c r="J77" s="470" t="s">
        <v>998</v>
      </c>
      <c r="K77" s="471"/>
      <c r="L77" s="309"/>
    </row>
    <row r="78" spans="1:12" ht="15" thickBot="1" x14ac:dyDescent="0.45">
      <c r="C78" s="269"/>
      <c r="D78" s="503"/>
      <c r="E78" s="506"/>
      <c r="F78" s="508"/>
      <c r="G78" s="509"/>
      <c r="H78" s="475"/>
      <c r="I78" s="325" t="s">
        <v>645</v>
      </c>
      <c r="J78" s="470" t="s">
        <v>997</v>
      </c>
      <c r="K78" s="471"/>
      <c r="L78" s="309"/>
    </row>
    <row r="79" spans="1:12" ht="23.7" customHeight="1" thickBot="1" x14ac:dyDescent="0.45">
      <c r="C79" s="269"/>
      <c r="D79" s="503"/>
      <c r="E79" s="506"/>
      <c r="F79" s="508"/>
      <c r="G79" s="509"/>
      <c r="H79" s="475"/>
      <c r="I79" s="325" t="s">
        <v>646</v>
      </c>
      <c r="J79" s="472" t="s">
        <v>647</v>
      </c>
      <c r="K79" s="473"/>
      <c r="L79" s="309"/>
    </row>
    <row r="80" spans="1:12" ht="35.15" customHeight="1" thickBot="1" x14ac:dyDescent="0.45">
      <c r="C80" s="269"/>
      <c r="D80" s="503"/>
      <c r="E80" s="506"/>
      <c r="F80" s="508"/>
      <c r="G80" s="482"/>
      <c r="H80" s="476"/>
      <c r="I80" s="325" t="s">
        <v>648</v>
      </c>
      <c r="J80" s="472" t="s">
        <v>649</v>
      </c>
      <c r="K80" s="473"/>
      <c r="L80" s="309"/>
    </row>
    <row r="81" spans="1:12" ht="23.7" customHeight="1" thickBot="1" x14ac:dyDescent="0.45">
      <c r="C81" s="269"/>
      <c r="D81" s="503"/>
      <c r="E81" s="506"/>
      <c r="F81" s="508"/>
      <c r="G81" s="481" t="s">
        <v>650</v>
      </c>
      <c r="H81" s="326" t="s">
        <v>4</v>
      </c>
      <c r="I81" s="325" t="s">
        <v>10</v>
      </c>
      <c r="J81" s="472" t="s">
        <v>651</v>
      </c>
      <c r="K81" s="473"/>
      <c r="L81" s="309"/>
    </row>
    <row r="82" spans="1:12" ht="35.15" customHeight="1" thickBot="1" x14ac:dyDescent="0.45">
      <c r="C82" s="269"/>
      <c r="D82" s="503"/>
      <c r="E82" s="506"/>
      <c r="F82" s="508"/>
      <c r="G82" s="509"/>
      <c r="H82" s="474" t="s">
        <v>643</v>
      </c>
      <c r="I82" s="477" t="s">
        <v>652</v>
      </c>
      <c r="J82" s="472" t="s">
        <v>653</v>
      </c>
      <c r="K82" s="473"/>
      <c r="L82" s="309"/>
    </row>
    <row r="83" spans="1:12" ht="35.15" customHeight="1" thickBot="1" x14ac:dyDescent="0.45">
      <c r="C83" s="269"/>
      <c r="D83" s="503"/>
      <c r="E83" s="506"/>
      <c r="F83" s="508"/>
      <c r="G83" s="509"/>
      <c r="H83" s="475"/>
      <c r="I83" s="478"/>
      <c r="J83" s="472" t="s">
        <v>654</v>
      </c>
      <c r="K83" s="473"/>
      <c r="L83" s="309"/>
    </row>
    <row r="84" spans="1:12" ht="46.4" customHeight="1" thickBot="1" x14ac:dyDescent="0.45">
      <c r="C84" s="269"/>
      <c r="D84" s="503"/>
      <c r="E84" s="506"/>
      <c r="F84" s="508"/>
      <c r="G84" s="509"/>
      <c r="H84" s="476"/>
      <c r="I84" s="325" t="s">
        <v>655</v>
      </c>
      <c r="J84" s="472" t="s">
        <v>656</v>
      </c>
      <c r="K84" s="473"/>
      <c r="L84" s="309"/>
    </row>
    <row r="85" spans="1:12" ht="15" thickBot="1" x14ac:dyDescent="0.45">
      <c r="C85" s="269"/>
      <c r="D85" s="503"/>
      <c r="E85" s="506"/>
      <c r="F85" s="508"/>
      <c r="G85" s="509"/>
      <c r="H85" s="327" t="s">
        <v>4</v>
      </c>
      <c r="I85" s="328" t="s">
        <v>10</v>
      </c>
      <c r="J85" s="472" t="s">
        <v>657</v>
      </c>
      <c r="K85" s="473"/>
      <c r="L85" s="309"/>
    </row>
    <row r="86" spans="1:12" ht="23.7" customHeight="1" thickBot="1" x14ac:dyDescent="0.45">
      <c r="C86" s="269"/>
      <c r="D86" s="503"/>
      <c r="E86" s="507"/>
      <c r="F86" s="480"/>
      <c r="G86" s="482"/>
      <c r="H86" s="329" t="s">
        <v>643</v>
      </c>
      <c r="I86" s="330" t="s">
        <v>650</v>
      </c>
      <c r="J86" s="472" t="s">
        <v>651</v>
      </c>
      <c r="K86" s="473"/>
      <c r="L86" s="309"/>
    </row>
    <row r="87" spans="1:12" ht="23.7" customHeight="1" thickBot="1" x14ac:dyDescent="0.45">
      <c r="C87" s="269"/>
      <c r="D87" s="503"/>
      <c r="E87" s="505" t="s">
        <v>643</v>
      </c>
      <c r="F87" s="479" t="s">
        <v>658</v>
      </c>
      <c r="G87" s="481">
        <v>1</v>
      </c>
      <c r="H87" s="326" t="s">
        <v>4</v>
      </c>
      <c r="I87" s="325" t="s">
        <v>10</v>
      </c>
      <c r="J87" s="472" t="s">
        <v>659</v>
      </c>
      <c r="K87" s="473"/>
      <c r="L87" s="309"/>
    </row>
    <row r="88" spans="1:12" ht="15" thickBot="1" x14ac:dyDescent="0.45">
      <c r="C88" s="269"/>
      <c r="D88" s="503"/>
      <c r="E88" s="506"/>
      <c r="F88" s="508"/>
      <c r="G88" s="509"/>
      <c r="H88" s="474" t="s">
        <v>643</v>
      </c>
      <c r="I88" s="325">
        <v>1</v>
      </c>
      <c r="J88" s="470" t="s">
        <v>660</v>
      </c>
      <c r="K88" s="471"/>
      <c r="L88" s="309"/>
    </row>
    <row r="89" spans="1:12" ht="23.7" customHeight="1" thickBot="1" x14ac:dyDescent="0.45">
      <c r="C89" s="269"/>
      <c r="D89" s="503"/>
      <c r="E89" s="506"/>
      <c r="F89" s="508"/>
      <c r="G89" s="509"/>
      <c r="H89" s="475"/>
      <c r="I89" s="477" t="s">
        <v>650</v>
      </c>
      <c r="J89" s="472" t="s">
        <v>659</v>
      </c>
      <c r="K89" s="473"/>
      <c r="L89" s="309"/>
    </row>
    <row r="90" spans="1:12" ht="23.7" customHeight="1" thickBot="1" x14ac:dyDescent="0.45">
      <c r="A90" s="282"/>
      <c r="C90" s="269"/>
      <c r="D90" s="503"/>
      <c r="E90" s="506"/>
      <c r="F90" s="508"/>
      <c r="G90" s="482"/>
      <c r="H90" s="476"/>
      <c r="I90" s="478"/>
      <c r="J90" s="470" t="s">
        <v>661</v>
      </c>
      <c r="K90" s="471"/>
      <c r="L90" s="309"/>
    </row>
    <row r="91" spans="1:12" ht="14.7" customHeight="1" thickBot="1" x14ac:dyDescent="0.45">
      <c r="A91" s="547" t="s">
        <v>600</v>
      </c>
      <c r="C91" s="269"/>
      <c r="D91" s="503"/>
      <c r="E91" s="506"/>
      <c r="F91" s="508"/>
      <c r="G91" s="481" t="s">
        <v>650</v>
      </c>
      <c r="H91" s="327" t="s">
        <v>4</v>
      </c>
      <c r="I91" s="328" t="s">
        <v>10</v>
      </c>
      <c r="J91" s="472" t="s">
        <v>659</v>
      </c>
      <c r="K91" s="473"/>
      <c r="L91" s="309"/>
    </row>
    <row r="92" spans="1:12" ht="15" thickBot="1" x14ac:dyDescent="0.45">
      <c r="A92" s="548"/>
      <c r="C92" s="269"/>
      <c r="D92" s="503"/>
      <c r="E92" s="506"/>
      <c r="F92" s="480"/>
      <c r="G92" s="482"/>
      <c r="H92" s="329" t="s">
        <v>662</v>
      </c>
      <c r="I92" s="330" t="s">
        <v>650</v>
      </c>
      <c r="J92" s="472"/>
      <c r="K92" s="473"/>
      <c r="L92" s="309"/>
    </row>
    <row r="93" spans="1:12" ht="23.7" customHeight="1" thickBot="1" x14ac:dyDescent="0.45">
      <c r="A93" s="549"/>
      <c r="C93" s="269"/>
      <c r="D93" s="503"/>
      <c r="E93" s="506"/>
      <c r="F93" s="479" t="s">
        <v>663</v>
      </c>
      <c r="G93" s="481">
        <v>1</v>
      </c>
      <c r="H93" s="474" t="s">
        <v>643</v>
      </c>
      <c r="I93" s="325">
        <v>1</v>
      </c>
      <c r="J93" s="470" t="s">
        <v>664</v>
      </c>
      <c r="K93" s="471"/>
      <c r="L93" s="309"/>
    </row>
    <row r="94" spans="1:12" ht="23.7" customHeight="1" thickBot="1" x14ac:dyDescent="0.45">
      <c r="C94" s="269"/>
      <c r="D94" s="503"/>
      <c r="E94" s="507"/>
      <c r="F94" s="480"/>
      <c r="G94" s="482"/>
      <c r="H94" s="476"/>
      <c r="I94" s="325" t="s">
        <v>650</v>
      </c>
      <c r="J94" s="470" t="s">
        <v>661</v>
      </c>
      <c r="K94" s="471"/>
      <c r="L94" s="309"/>
    </row>
    <row r="95" spans="1:12" ht="15" thickBot="1" x14ac:dyDescent="0.45">
      <c r="C95" s="269"/>
      <c r="D95" s="503"/>
      <c r="E95" s="505" t="s">
        <v>6</v>
      </c>
      <c r="F95" s="479" t="s">
        <v>650</v>
      </c>
      <c r="G95" s="481">
        <v>1</v>
      </c>
      <c r="H95" s="326" t="s">
        <v>643</v>
      </c>
      <c r="I95" s="325">
        <v>2</v>
      </c>
      <c r="J95" s="470" t="s">
        <v>665</v>
      </c>
      <c r="K95" s="471"/>
      <c r="L95" s="309"/>
    </row>
    <row r="96" spans="1:12" ht="46.4" customHeight="1" thickBot="1" x14ac:dyDescent="0.45">
      <c r="C96" s="269"/>
      <c r="D96" s="504"/>
      <c r="E96" s="507"/>
      <c r="F96" s="480"/>
      <c r="G96" s="482"/>
      <c r="H96" s="326" t="s">
        <v>6</v>
      </c>
      <c r="I96" s="325" t="s">
        <v>650</v>
      </c>
      <c r="J96" s="472" t="s">
        <v>666</v>
      </c>
      <c r="K96" s="473"/>
      <c r="L96" s="309"/>
    </row>
    <row r="97" spans="1:12" ht="15" thickBot="1" x14ac:dyDescent="0.45">
      <c r="A97" s="514" t="s">
        <v>599</v>
      </c>
      <c r="C97" s="269"/>
      <c r="D97" s="319" t="s">
        <v>650</v>
      </c>
      <c r="E97" s="320" t="s">
        <v>4</v>
      </c>
      <c r="F97" s="321" t="s">
        <v>10</v>
      </c>
      <c r="G97" s="331">
        <v>0</v>
      </c>
      <c r="H97" s="332" t="s">
        <v>10</v>
      </c>
      <c r="I97" s="333" t="s">
        <v>10</v>
      </c>
      <c r="J97" s="472" t="s">
        <v>667</v>
      </c>
      <c r="K97" s="473"/>
      <c r="L97" s="309"/>
    </row>
    <row r="98" spans="1:12" x14ac:dyDescent="0.4">
      <c r="A98" s="514"/>
      <c r="C98" s="269"/>
      <c r="L98" s="270"/>
    </row>
    <row r="99" spans="1:12" ht="15" thickBot="1" x14ac:dyDescent="0.45">
      <c r="A99" s="16"/>
      <c r="C99" s="274"/>
      <c r="D99" s="275"/>
      <c r="E99" s="275"/>
      <c r="F99" s="275"/>
      <c r="G99" s="275"/>
      <c r="H99" s="275"/>
      <c r="I99" s="275"/>
      <c r="J99" s="275"/>
      <c r="K99" s="275"/>
      <c r="L99" s="276"/>
    </row>
    <row r="100" spans="1:12" ht="15" thickTop="1" x14ac:dyDescent="0.4">
      <c r="A100" s="96" t="s">
        <v>702</v>
      </c>
    </row>
    <row r="101" spans="1:12" x14ac:dyDescent="0.4"/>
    <row r="102" spans="1:12" x14ac:dyDescent="0.4"/>
    <row r="103" spans="1:12" x14ac:dyDescent="0.4"/>
    <row r="104" spans="1:12" x14ac:dyDescent="0.4"/>
  </sheetData>
  <sortState xmlns:xlrd2="http://schemas.microsoft.com/office/spreadsheetml/2017/richdata2" ref="E19:E24">
    <sortCondition ref="E24"/>
  </sortState>
  <mergeCells count="102">
    <mergeCell ref="L18:N20"/>
    <mergeCell ref="A91:A93"/>
    <mergeCell ref="F2:I4"/>
    <mergeCell ref="F1:I1"/>
    <mergeCell ref="A1:A2"/>
    <mergeCell ref="A27:A29"/>
    <mergeCell ref="G17:G18"/>
    <mergeCell ref="H19:H20"/>
    <mergeCell ref="G19:G20"/>
    <mergeCell ref="F55:G56"/>
    <mergeCell ref="F57:G58"/>
    <mergeCell ref="H55:J56"/>
    <mergeCell ref="H57:J58"/>
    <mergeCell ref="F59:G60"/>
    <mergeCell ref="H59:J60"/>
    <mergeCell ref="E33:G33"/>
    <mergeCell ref="H33:K33"/>
    <mergeCell ref="D34:D35"/>
    <mergeCell ref="F34:G34"/>
    <mergeCell ref="I34:J34"/>
    <mergeCell ref="D36:D37"/>
    <mergeCell ref="F36:F37"/>
    <mergeCell ref="G36:G37"/>
    <mergeCell ref="H36:H37"/>
    <mergeCell ref="A97:A98"/>
    <mergeCell ref="E6:I7"/>
    <mergeCell ref="F10:G10"/>
    <mergeCell ref="F9:I9"/>
    <mergeCell ref="H10:H11"/>
    <mergeCell ref="I10:I11"/>
    <mergeCell ref="I17:I18"/>
    <mergeCell ref="H17:H18"/>
    <mergeCell ref="I19:I20"/>
    <mergeCell ref="E13:E14"/>
    <mergeCell ref="F13:F14"/>
    <mergeCell ref="H13:H14"/>
    <mergeCell ref="I13:I14"/>
    <mergeCell ref="F19:F20"/>
    <mergeCell ref="F17:F18"/>
    <mergeCell ref="D39:D40"/>
    <mergeCell ref="D42:K44"/>
    <mergeCell ref="D28:K30"/>
    <mergeCell ref="D48:K50"/>
    <mergeCell ref="E59:E60"/>
    <mergeCell ref="F53:G54"/>
    <mergeCell ref="H53:J54"/>
    <mergeCell ref="E55:E56"/>
    <mergeCell ref="E57:E58"/>
    <mergeCell ref="J36:J37"/>
    <mergeCell ref="E38:K38"/>
    <mergeCell ref="D72:F72"/>
    <mergeCell ref="G72:I72"/>
    <mergeCell ref="D74:D96"/>
    <mergeCell ref="E74:E86"/>
    <mergeCell ref="F74:F86"/>
    <mergeCell ref="G74:G80"/>
    <mergeCell ref="H74:H75"/>
    <mergeCell ref="I74:I75"/>
    <mergeCell ref="H76:H80"/>
    <mergeCell ref="G81:G86"/>
    <mergeCell ref="H82:H84"/>
    <mergeCell ref="I82:I83"/>
    <mergeCell ref="E87:E94"/>
    <mergeCell ref="F87:F92"/>
    <mergeCell ref="E95:E96"/>
    <mergeCell ref="F95:F96"/>
    <mergeCell ref="G95:G96"/>
    <mergeCell ref="G87:G90"/>
    <mergeCell ref="J82:K82"/>
    <mergeCell ref="J74:K74"/>
    <mergeCell ref="J72:K73"/>
    <mergeCell ref="J75:K75"/>
    <mergeCell ref="J76:K76"/>
    <mergeCell ref="J77:K77"/>
    <mergeCell ref="F93:F94"/>
    <mergeCell ref="G93:G94"/>
    <mergeCell ref="H93:H94"/>
    <mergeCell ref="J94:K94"/>
    <mergeCell ref="E39:K39"/>
    <mergeCell ref="E40:K40"/>
    <mergeCell ref="F46:I46"/>
    <mergeCell ref="G91:G92"/>
    <mergeCell ref="C69:L69"/>
    <mergeCell ref="J78:K78"/>
    <mergeCell ref="J79:K79"/>
    <mergeCell ref="J80:K80"/>
    <mergeCell ref="J81:K81"/>
    <mergeCell ref="J95:K95"/>
    <mergeCell ref="J96:K96"/>
    <mergeCell ref="J97:K97"/>
    <mergeCell ref="J83:K83"/>
    <mergeCell ref="J84:K84"/>
    <mergeCell ref="J85:K85"/>
    <mergeCell ref="J86:K86"/>
    <mergeCell ref="J87:K87"/>
    <mergeCell ref="H88:H90"/>
    <mergeCell ref="I89:I90"/>
    <mergeCell ref="J88:K88"/>
    <mergeCell ref="J89:K89"/>
    <mergeCell ref="J90:K90"/>
    <mergeCell ref="J91:K92"/>
    <mergeCell ref="J93:K93"/>
  </mergeCells>
  <hyperlinks>
    <hyperlink ref="F12" location="'Single-case z-test'!B1" display="Single-case z-test" xr:uid="{F72010F7-21EB-4B66-84BE-13155AD218C8}"/>
    <hyperlink ref="G12" location="'Single-case t-test'!B1" display="Single-case t-test" xr:uid="{6ECA8536-0F24-411B-944C-A4B947774871}"/>
    <hyperlink ref="F13" location="'z-test af middelværdi'!A1" display="z-test af middelværdi" xr:uid="{337CCF7A-9573-4CB3-897D-2E3B66120A21}"/>
    <hyperlink ref="G13" location="'One-sample t-test'!B1" display="One-sample t-test" xr:uid="{C7C67679-4B88-4E61-A715-55BAD648AE9F}"/>
    <hyperlink ref="H13" location="'Binominal-test'!A1" display="Binominal-test" xr:uid="{1B4D5B22-436E-4602-972D-3A54C7DDA3E3}"/>
    <hyperlink ref="I13" location="'(Wilcoxon-matched-pairs-test)'!A1" display="(Wilcoxon-matched-pairs-test)" xr:uid="{92FB664E-BD78-44CB-936F-1E7AC6D72398}"/>
    <hyperlink ref="G15" location="'Independent-samples t-test'!B1" display="Independent-samples t-test" xr:uid="{548CC1BE-E04F-4CA1-866D-A8CDA2031AF8}"/>
    <hyperlink ref="H15" location="'Chi-square-test'!B1" display="Chi-square-test" xr:uid="{6BCC4EE8-881A-4B40-8F3C-25D1433B3D3D}"/>
    <hyperlink ref="I15" location="'Wilcoxon-Mann-Whitney-test'!B1" display="Wilcoxon-Mann-Whitney-test" xr:uid="{084D4DBF-F1A6-4869-B39A-8B3D6FE0CB2A}"/>
    <hyperlink ref="F17" location="'Deskriptiv statistik'!A1" display="Deskriptiv statistik" xr:uid="{18F27B2A-BAC8-4718-9EA5-AAAEBE93D15C}"/>
    <hyperlink ref="G17" location="Symbolforklaring!A1" display="Symbolforklaring" xr:uid="{D30DE325-5245-4248-AB89-85CBF098E1F3}"/>
    <hyperlink ref="H19" location="Probability!A1" display="Probability" xr:uid="{278238F2-A3A9-4E6E-B99F-78AC679EE1DE}"/>
    <hyperlink ref="G14" location="'Paired-samples t-test'!B1" display="Paired-samples t-test" xr:uid="{9DE53EFB-C4AC-4A48-85B5-FC4760F6E143}"/>
    <hyperlink ref="F13:F14" location="'z-test af middelværdi'!B1" display="z-test af middelværdi" xr:uid="{559C6650-874F-4EA4-92A4-7A2163223C4D}"/>
    <hyperlink ref="H13:H14" location="'Binominal-test'!B1" display="Binominal-test" xr:uid="{8A46E591-A707-4FF3-864A-7CBF5E1A7FD1}"/>
    <hyperlink ref="I13:I14" location="'(Wilcoxon-matched-pairs-test)'!B1" display="(Wilcoxon-matched-pairs-test)" xr:uid="{2C027C12-0DDC-4ECC-906F-BAA9A81E4F0B}"/>
    <hyperlink ref="F17" location="'Deskriptiv statistik'!B1" display="Deskriptiv statistik" xr:uid="{17A8AE73-5F20-4384-A14E-007338B17456}"/>
    <hyperlink ref="E19:F19" location="Probability!B1" display="Probability" xr:uid="{F7028613-6A2B-4113-BB34-3F161F6EEEA8}"/>
    <hyperlink ref="H17:H18" location="'Power-Binominal-test'!A1" display="Power - Binominal test" xr:uid="{CF2A13C6-F789-4DC2-974E-733D6DBD090F}"/>
    <hyperlink ref="I17:I18" location="'Missing data'!A1" display="Missing data" xr:uid="{00C4BCF9-5264-4DDD-A7DE-02E6E1483C65}"/>
    <hyperlink ref="F19:F20" location="Tabeller!B1" display="Tabeller" xr:uid="{A3AD32B3-F69F-42A5-A6C7-7AA8B2DD42D7}"/>
    <hyperlink ref="G19:G20" location="'Power Generelt'!A1" display="Power - hvad påvirker?" xr:uid="{6028EC05-7180-4335-9777-6A0C7481B99B}"/>
    <hyperlink ref="I19:I20" location="'Power (t-tests)'!A1" display="Power - t-tests" xr:uid="{0ABE4146-B992-4B20-B471-D1B93816F23B}"/>
    <hyperlink ref="H22" location="Glossary!A1" display="Glossary" xr:uid="{5DF0C3D6-172E-4E7F-A65F-BECF459A56EC}"/>
    <hyperlink ref="G22" location="'SPSS Vejledninger'!B1" display="SPSS Vejledninger 1" xr:uid="{FF7DE270-C1E1-4342-875E-13F6391E109D}"/>
    <hyperlink ref="E36" location="Korrelation!B1" display="Korrelation " xr:uid="{3DAFBB9E-5488-4A94-B210-4143B9C98F20}"/>
    <hyperlink ref="J74:K74" location="Korrelation!B1" display="Pearson Korrelation (ingen afh. var.)" xr:uid="{E8ED3A64-E029-474F-900C-388DF6ADCA61}"/>
    <hyperlink ref="J96:K96" location="Korrelation!B1" display="Spearman Korrelation (ingen afh. var.)" xr:uid="{56A9D44E-50F2-42C9-A826-BB9C3B4BEC2B}"/>
    <hyperlink ref="F46" location="'SPSS Vejledninger 2'!B1" display="SPSS Vejledninger 2" xr:uid="{6B1251C7-8333-4463-B3D9-F7BF4288B5C4}"/>
    <hyperlink ref="E37" location="'Lineær regression'!B1" display="Simpel lineær regression" xr:uid="{2D11DEAA-C53A-4409-8EC3-38A6331FD6F4}"/>
    <hyperlink ref="J75:K75" location="'Lineær regression'!B1" display="Simpel Regression" xr:uid="{C390B71D-0B47-4248-AA6A-21EE308096F1}"/>
    <hyperlink ref="E39:K39" location="'Reliabilitet-Validitet'!B1" display="Reliabilitet/Validitet" xr:uid="{7F7065F6-F3B0-489C-AE78-A5BE389DF1A0}"/>
    <hyperlink ref="H36:H37" location="'Multipel regression'!B1" display="Multipel lineær regression" xr:uid="{B4B0C78A-A2DC-45AF-AE25-0EE844F2F3E6}"/>
    <hyperlink ref="K37" location="'Multipel regression'!B1" display="Multipel lineær regression" xr:uid="{B0A3C3F3-9381-49ED-93C7-9EF2FABE266F}"/>
    <hyperlink ref="E40:K40" location="Faktoranalyse!B1" display="Faktoranalyse" xr:uid="{9EFF1DA1-F549-4D8B-8C58-ED24B3A2DADA}"/>
    <hyperlink ref="J97:K97" location="Faktoranalyse!B1" display="Faktoranalyse" xr:uid="{1E5D367F-211B-4BFE-B659-D7DDB906D492}"/>
    <hyperlink ref="J81:K81" location="'Multipel regression'!B1" display="Multipel Regression" xr:uid="{7AB069D5-D035-41B1-9D19-21693A738B51}"/>
    <hyperlink ref="J86:K86" location="'Multipel regression'!B1" display="Multipel Regression" xr:uid="{A3110277-4AC8-4CBD-89BE-1FFC7EB881AF}"/>
    <hyperlink ref="J79:K79" location="ANOVA!B1" display="One-way ANOVA" xr:uid="{91930DE4-843D-4FB8-98F9-458CE025D36B}"/>
    <hyperlink ref="F36:F37" location="ANOVA!B1" display="One-way ANOVA" xr:uid="{197E537B-A4FA-4CCB-B0ED-D90FACBCC643}"/>
    <hyperlink ref="I36" location="'Factorial ANOVA'!B1" display="Factorial ANOVA" xr:uid="{2E7DAC70-1B22-468A-BCB9-02E167E1F675}"/>
    <hyperlink ref="J82:K82" location="'Factorial ANOVA'!B1" display="Factoriel ANOVA (Two-way ANOVA)" xr:uid="{8BB4B997-3440-4254-BAE2-9A1DF840EAFC}"/>
    <hyperlink ref="I37" location="ANCOVA!B1" display="ANCOVAa" xr:uid="{7BF0CDB3-323F-4001-80C4-3254AEE6A833}"/>
    <hyperlink ref="K36" location="ANCOVA!B1" display="ANCOVAb" xr:uid="{72BC4729-33A3-4B64-9D89-1E885E9D42F1}"/>
    <hyperlink ref="J83:K83" location="ANCOVA!B1" display="ANCOVA (Stratefication)" xr:uid="{E2E81C14-B8B7-4008-A7FC-9CA52D111E17}"/>
    <hyperlink ref="J85:K85" location="ANCOVA!B1" display="ANCOVA" xr:uid="{5D5E716E-8CE0-4340-B11D-FA4EF8015D8A}"/>
    <hyperlink ref="G36:G37" location="'Repeated Measures ANOVA'!B1" display="Repeated Measures ANOVA" xr:uid="{2609B195-EFBC-4DD1-9CA2-8B19CCF9ACE0}"/>
    <hyperlink ref="J80:K80" location="'Repeated Measures ANOVA'!B1" display="Repeated Measures ANOVA" xr:uid="{B9372E10-F524-4CF3-A625-79FE578C3C34}"/>
    <hyperlink ref="J36:J37" location="'Factorial Rep-Measures ANOVA'!B1" display="Factorial Repeated Measures ANOVA" xr:uid="{A93D732E-C4D6-4F9F-895A-BA0BD62A5F47}"/>
    <hyperlink ref="J84:K84" location="'Factorial Rep-Measures ANOVA'!B1" display="Factoriel Repeated Measures ANOVA" xr:uid="{0A8468AB-E1FB-4F4D-8ECC-931EE49F49F0}"/>
    <hyperlink ref="J78:K78" location="'Paired-samples t-test'!B1" display="Parret t-test" xr:uid="{2643A02D-5917-4E40-8DFF-0F9A9735CB50}"/>
    <hyperlink ref="J77:K77" location="'Independent-samples t-test'!B1" display="Uparret t-test" xr:uid="{D4D54564-9036-4501-9DB9-7F92BD32DF9B}"/>
    <hyperlink ref="J76:K76" location="'One-sample t-test'!B1" display="One sample t-test" xr:uid="{10DA9127-6949-4F8D-BBC2-275AB3924FA0}"/>
    <hyperlink ref="J88:K88" location="'Binominal-test'!B1" display="Binomial test" xr:uid="{7B4A2DA0-642C-416C-BD39-CFC474B866CF}"/>
    <hyperlink ref="J90:K90" location="'Chi-square-test'!B1" display="Chi-square test" xr:uid="{4DE0D888-79A4-4DF6-8169-7DF1DB199F8F}"/>
    <hyperlink ref="J94:K94" location="'Chi-square-test'!B1" display="Chi-square test" xr:uid="{6446CB07-BD05-4EE1-8EA5-8E1095DCE459}"/>
    <hyperlink ref="J95:K95" location="'Wilcoxon-Mann-Whitney-test'!B1" display="Mann-Whitney" xr:uid="{6EB0E9C7-334C-4C47-8595-40B5015E46F1}"/>
    <hyperlink ref="E38:K38" location="'Logistisk Regression'!B1" display="Logistisk regression" xr:uid="{EB26620D-4541-4D79-BC79-8037C2DFD588}"/>
    <hyperlink ref="J87:K87" location="'Logistisk Regression'!B1" display="Logistisk Regression" xr:uid="{0E1A5677-4CD9-4AAC-815A-AD53C7D58849}"/>
    <hyperlink ref="J89:K89" location="'Logistisk Regression'!B1" display="Logistisk Regression" xr:uid="{A2B37CF6-CD16-4F7C-8579-BB3D509CDD25}"/>
    <hyperlink ref="J91:K92" location="'Logistisk Regression'!B1" display="Logistisk Regression" xr:uid="{C11565DA-78FA-4F55-9F70-A6F1FDC4F125}"/>
    <hyperlink ref="J93:K93" location="'Chi-square-test'!B1" display="Goodness of fit" xr:uid="{BF24A972-01EF-4725-9614-EFE818AEF130}"/>
    <hyperlink ref="F1:I1" location="'Hjælp!'!B1" display="Hjælp! Hvor skal jeg starte?? (klik her!)" xr:uid="{E745AB68-0D69-49C6-B5ED-E3E58F01ACD2}"/>
  </hyperlink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1A4401-1440-4392-A4C0-DD0BB34B9536}">
  <sheetPr>
    <tabColor theme="8" tint="0.59999389629810485"/>
  </sheetPr>
  <dimension ref="A1:V327"/>
  <sheetViews>
    <sheetView topLeftCell="B1" workbookViewId="0">
      <selection activeCell="B1" sqref="B1:C1"/>
    </sheetView>
  </sheetViews>
  <sheetFormatPr defaultColWidth="0" defaultRowHeight="14.6" zeroHeight="1" outlineLevelCol="1" x14ac:dyDescent="0.4"/>
  <cols>
    <col min="1" max="1" width="39.765625" hidden="1" customWidth="1" outlineLevel="1"/>
    <col min="2" max="2" width="9.07421875" customWidth="1" collapsed="1"/>
    <col min="3" max="22" width="9.07421875" customWidth="1"/>
    <col min="23" max="16384" width="8.84375" hidden="1"/>
  </cols>
  <sheetData>
    <row r="1" spans="1:19" x14ac:dyDescent="0.4">
      <c r="B1" s="639" t="s">
        <v>17</v>
      </c>
      <c r="C1" s="639"/>
      <c r="D1" s="614" t="s">
        <v>657</v>
      </c>
      <c r="E1" s="614"/>
      <c r="F1" s="614"/>
      <c r="G1" s="614"/>
      <c r="H1" s="614"/>
      <c r="I1" s="614"/>
    </row>
    <row r="2" spans="1:19" ht="15" customHeight="1" x14ac:dyDescent="0.4">
      <c r="A2" s="534" t="s">
        <v>954</v>
      </c>
      <c r="B2" s="639" t="s">
        <v>976</v>
      </c>
      <c r="C2" s="639"/>
      <c r="D2" s="614"/>
      <c r="E2" s="614"/>
      <c r="F2" s="614"/>
      <c r="G2" s="614"/>
      <c r="H2" s="614"/>
      <c r="I2" s="614"/>
    </row>
    <row r="3" spans="1:19" x14ac:dyDescent="0.4">
      <c r="A3" s="534"/>
      <c r="B3" s="639" t="s">
        <v>975</v>
      </c>
      <c r="C3" s="639"/>
    </row>
    <row r="4" spans="1:19" x14ac:dyDescent="0.4">
      <c r="A4" s="534"/>
      <c r="B4" s="737" t="s">
        <v>979</v>
      </c>
      <c r="C4" s="737"/>
    </row>
    <row r="5" spans="1:19" ht="15" customHeight="1" x14ac:dyDescent="0.4">
      <c r="B5" s="737"/>
      <c r="C5" s="737"/>
      <c r="K5" s="642" t="s">
        <v>973</v>
      </c>
      <c r="L5" s="649"/>
      <c r="M5" s="649"/>
      <c r="N5" s="649"/>
      <c r="O5" s="649"/>
      <c r="P5" s="649"/>
      <c r="Q5" s="649"/>
      <c r="R5" s="649"/>
      <c r="S5" s="650"/>
    </row>
    <row r="6" spans="1:19" x14ac:dyDescent="0.4">
      <c r="A6" s="534" t="s">
        <v>955</v>
      </c>
      <c r="K6" s="651"/>
      <c r="L6" s="652"/>
      <c r="M6" s="652"/>
      <c r="N6" s="652"/>
      <c r="O6" s="652"/>
      <c r="P6" s="652"/>
      <c r="Q6" s="652"/>
      <c r="R6" s="652"/>
      <c r="S6" s="653"/>
    </row>
    <row r="7" spans="1:19" x14ac:dyDescent="0.4">
      <c r="A7" s="534"/>
      <c r="K7" s="651"/>
      <c r="L7" s="652"/>
      <c r="M7" s="652"/>
      <c r="N7" s="652"/>
      <c r="O7" s="652"/>
      <c r="P7" s="652"/>
      <c r="Q7" s="652"/>
      <c r="R7" s="652"/>
      <c r="S7" s="653"/>
    </row>
    <row r="8" spans="1:19" ht="15" customHeight="1" x14ac:dyDescent="0.4">
      <c r="A8" s="534"/>
      <c r="K8" s="651"/>
      <c r="L8" s="652"/>
      <c r="M8" s="652"/>
      <c r="N8" s="652"/>
      <c r="O8" s="652"/>
      <c r="P8" s="652"/>
      <c r="Q8" s="652"/>
      <c r="R8" s="652"/>
      <c r="S8" s="653"/>
    </row>
    <row r="9" spans="1:19" ht="15" customHeight="1" x14ac:dyDescent="0.4">
      <c r="K9" s="651"/>
      <c r="L9" s="652"/>
      <c r="M9" s="652"/>
      <c r="N9" s="652"/>
      <c r="O9" s="652"/>
      <c r="P9" s="652"/>
      <c r="Q9" s="652"/>
      <c r="R9" s="652"/>
      <c r="S9" s="653"/>
    </row>
    <row r="10" spans="1:19" ht="15" customHeight="1" x14ac:dyDescent="0.4">
      <c r="A10" s="534" t="s">
        <v>956</v>
      </c>
      <c r="K10" s="651"/>
      <c r="L10" s="652"/>
      <c r="M10" s="652"/>
      <c r="N10" s="652"/>
      <c r="O10" s="652"/>
      <c r="P10" s="652"/>
      <c r="Q10" s="652"/>
      <c r="R10" s="652"/>
      <c r="S10" s="653"/>
    </row>
    <row r="11" spans="1:19" ht="15" customHeight="1" x14ac:dyDescent="0.4">
      <c r="A11" s="534"/>
      <c r="K11" s="651"/>
      <c r="L11" s="652"/>
      <c r="M11" s="652"/>
      <c r="N11" s="652"/>
      <c r="O11" s="652"/>
      <c r="P11" s="652"/>
      <c r="Q11" s="652"/>
      <c r="R11" s="652"/>
      <c r="S11" s="653"/>
    </row>
    <row r="12" spans="1:19" ht="15" customHeight="1" x14ac:dyDescent="0.4">
      <c r="A12" s="38"/>
      <c r="K12" s="651"/>
      <c r="L12" s="652"/>
      <c r="M12" s="652"/>
      <c r="N12" s="652"/>
      <c r="O12" s="652"/>
      <c r="P12" s="652"/>
      <c r="Q12" s="652"/>
      <c r="R12" s="652"/>
      <c r="S12" s="653"/>
    </row>
    <row r="13" spans="1:19" ht="15" customHeight="1" x14ac:dyDescent="0.4">
      <c r="A13" s="534" t="s">
        <v>957</v>
      </c>
      <c r="K13" s="654"/>
      <c r="L13" s="655"/>
      <c r="M13" s="655"/>
      <c r="N13" s="655"/>
      <c r="O13" s="655"/>
      <c r="P13" s="655"/>
      <c r="Q13" s="655"/>
      <c r="R13" s="655"/>
      <c r="S13" s="656"/>
    </row>
    <row r="14" spans="1:19" ht="15" customHeight="1" x14ac:dyDescent="0.4">
      <c r="A14" s="534"/>
    </row>
    <row r="15" spans="1:19" ht="15" customHeight="1" x14ac:dyDescent="0.4">
      <c r="A15" s="38"/>
    </row>
    <row r="16" spans="1:19" ht="15" customHeight="1" x14ac:dyDescent="0.4">
      <c r="A16" s="534" t="s">
        <v>966</v>
      </c>
    </row>
    <row r="17" spans="1:19" ht="15" customHeight="1" x14ac:dyDescent="0.4">
      <c r="A17" s="534"/>
    </row>
    <row r="18" spans="1:19" ht="15" customHeight="1" x14ac:dyDescent="0.4"/>
    <row r="19" spans="1:19" ht="15" thickBot="1" x14ac:dyDescent="0.45">
      <c r="A19" s="534" t="s">
        <v>958</v>
      </c>
      <c r="B19" s="5" t="s">
        <v>28</v>
      </c>
      <c r="D19" s="720" t="s">
        <v>939</v>
      </c>
      <c r="E19" s="700"/>
      <c r="F19" s="700"/>
      <c r="G19" s="700"/>
      <c r="H19" s="700"/>
      <c r="I19" s="700"/>
    </row>
    <row r="20" spans="1:19" ht="15" thickTop="1" x14ac:dyDescent="0.4">
      <c r="A20" s="534"/>
      <c r="D20" s="700"/>
      <c r="E20" s="700"/>
      <c r="F20" s="700"/>
      <c r="G20" s="700"/>
      <c r="H20" s="700"/>
      <c r="I20" s="700"/>
      <c r="M20" s="734" t="s">
        <v>978</v>
      </c>
      <c r="N20" s="735"/>
      <c r="O20" s="735"/>
      <c r="P20" s="735"/>
      <c r="Q20" s="735"/>
      <c r="R20" s="735"/>
      <c r="S20" s="736"/>
    </row>
    <row r="21" spans="1:19" x14ac:dyDescent="0.4">
      <c r="A21" s="534"/>
      <c r="M21" s="269"/>
      <c r="S21" s="270"/>
    </row>
    <row r="22" spans="1:19" x14ac:dyDescent="0.4">
      <c r="D22" s="624" t="s">
        <v>959</v>
      </c>
      <c r="E22" s="721"/>
      <c r="F22" s="721"/>
      <c r="G22" s="721"/>
      <c r="H22" s="721"/>
      <c r="I22" s="722"/>
      <c r="M22" s="269"/>
      <c r="S22" s="270"/>
    </row>
    <row r="23" spans="1:19" x14ac:dyDescent="0.4">
      <c r="D23" s="708"/>
      <c r="E23" s="559"/>
      <c r="F23" s="559"/>
      <c r="G23" s="559"/>
      <c r="H23" s="559"/>
      <c r="I23" s="723"/>
      <c r="M23" s="269"/>
      <c r="S23" s="270"/>
    </row>
    <row r="24" spans="1:19" x14ac:dyDescent="0.4">
      <c r="D24" s="708"/>
      <c r="E24" s="559"/>
      <c r="F24" s="559"/>
      <c r="G24" s="559"/>
      <c r="H24" s="559"/>
      <c r="I24" s="723"/>
      <c r="M24" s="269"/>
      <c r="S24" s="270"/>
    </row>
    <row r="25" spans="1:19" x14ac:dyDescent="0.4">
      <c r="D25" s="724"/>
      <c r="E25" s="725"/>
      <c r="F25" s="725"/>
      <c r="G25" s="725"/>
      <c r="H25" s="725"/>
      <c r="I25" s="726"/>
      <c r="M25" s="269"/>
      <c r="S25" s="270"/>
    </row>
    <row r="26" spans="1:19" x14ac:dyDescent="0.4">
      <c r="M26" s="269"/>
      <c r="S26" s="270"/>
    </row>
    <row r="27" spans="1:19" x14ac:dyDescent="0.4">
      <c r="D27" s="652" t="s">
        <v>967</v>
      </c>
      <c r="E27" s="652"/>
      <c r="F27" s="652"/>
      <c r="G27" s="652"/>
      <c r="H27" s="652"/>
      <c r="I27" s="652"/>
      <c r="M27" s="269"/>
      <c r="S27" s="270"/>
    </row>
    <row r="28" spans="1:19" x14ac:dyDescent="0.4">
      <c r="D28" s="652"/>
      <c r="E28" s="652"/>
      <c r="F28" s="652"/>
      <c r="G28" s="652"/>
      <c r="H28" s="652"/>
      <c r="I28" s="652"/>
      <c r="M28" s="269"/>
      <c r="S28" s="270"/>
    </row>
    <row r="29" spans="1:19" x14ac:dyDescent="0.4">
      <c r="D29" s="652"/>
      <c r="E29" s="652"/>
      <c r="F29" s="652"/>
      <c r="G29" s="652"/>
      <c r="H29" s="652"/>
      <c r="I29" s="652"/>
      <c r="M29" s="269"/>
      <c r="S29" s="270"/>
    </row>
    <row r="30" spans="1:19" x14ac:dyDescent="0.4">
      <c r="D30" s="652"/>
      <c r="E30" s="652"/>
      <c r="F30" s="652"/>
      <c r="G30" s="652"/>
      <c r="H30" s="652"/>
      <c r="I30" s="652"/>
      <c r="M30" s="269"/>
      <c r="S30" s="270"/>
    </row>
    <row r="31" spans="1:19" x14ac:dyDescent="0.4">
      <c r="D31" s="233"/>
      <c r="E31" s="233"/>
      <c r="F31" s="233"/>
      <c r="G31" s="233"/>
      <c r="H31" s="233"/>
      <c r="I31" s="233"/>
      <c r="M31" s="269"/>
      <c r="S31" s="270"/>
    </row>
    <row r="32" spans="1:19" x14ac:dyDescent="0.4">
      <c r="F32" s="203" t="s">
        <v>583</v>
      </c>
      <c r="M32" s="269"/>
      <c r="S32" s="270"/>
    </row>
    <row r="33" spans="4:19" x14ac:dyDescent="0.4">
      <c r="D33" s="411"/>
      <c r="E33" s="412"/>
      <c r="F33" s="412"/>
      <c r="G33" s="412"/>
      <c r="H33" s="412"/>
      <c r="I33" s="413"/>
      <c r="M33" s="269"/>
      <c r="S33" s="270"/>
    </row>
    <row r="34" spans="4:19" x14ac:dyDescent="0.4">
      <c r="D34" s="340"/>
      <c r="I34" s="341"/>
      <c r="M34" s="269"/>
      <c r="S34" s="270"/>
    </row>
    <row r="35" spans="4:19" x14ac:dyDescent="0.4">
      <c r="D35" s="340"/>
      <c r="I35" s="341"/>
      <c r="M35" s="269"/>
      <c r="S35" s="270"/>
    </row>
    <row r="36" spans="4:19" x14ac:dyDescent="0.4">
      <c r="D36" s="340"/>
      <c r="H36" t="e">
        <f>F36/(F36+$F$33)</f>
        <v>#DIV/0!</v>
      </c>
      <c r="I36" s="341"/>
      <c r="M36" s="269"/>
      <c r="S36" s="270"/>
    </row>
    <row r="37" spans="4:19" x14ac:dyDescent="0.4">
      <c r="D37" s="340"/>
      <c r="H37" t="e">
        <f>F37/(F37+$F$33)</f>
        <v>#DIV/0!</v>
      </c>
      <c r="I37" s="341"/>
      <c r="M37" s="269"/>
      <c r="S37" s="270"/>
    </row>
    <row r="38" spans="4:19" x14ac:dyDescent="0.4">
      <c r="D38" s="340"/>
      <c r="H38" t="e">
        <f>F38/(F38+$F$33)</f>
        <v>#DIV/0!</v>
      </c>
      <c r="I38" s="341"/>
      <c r="M38" s="269"/>
      <c r="S38" s="270"/>
    </row>
    <row r="39" spans="4:19" x14ac:dyDescent="0.4">
      <c r="D39" s="340"/>
      <c r="H39" t="e">
        <f>F39/(F39+$F$33)</f>
        <v>#DIV/0!</v>
      </c>
      <c r="I39" s="341"/>
      <c r="M39" s="269"/>
      <c r="S39" s="270"/>
    </row>
    <row r="40" spans="4:19" ht="15" thickBot="1" x14ac:dyDescent="0.45">
      <c r="D40" s="340"/>
      <c r="H40" t="e">
        <f>F40/(F40+$F$33)</f>
        <v>#DIV/0!</v>
      </c>
      <c r="I40" s="341"/>
      <c r="M40" s="274"/>
      <c r="N40" s="275"/>
      <c r="O40" s="275"/>
      <c r="P40" s="275"/>
      <c r="Q40" s="275"/>
      <c r="R40" s="275"/>
      <c r="S40" s="276"/>
    </row>
    <row r="41" spans="4:19" ht="15" thickTop="1" x14ac:dyDescent="0.4">
      <c r="D41" s="342"/>
      <c r="E41" s="282"/>
      <c r="F41" s="282"/>
      <c r="G41" s="282"/>
      <c r="H41" s="282"/>
      <c r="I41" s="343"/>
    </row>
    <row r="42" spans="4:19" x14ac:dyDescent="0.4"/>
    <row r="43" spans="4:19" x14ac:dyDescent="0.4"/>
    <row r="44" spans="4:19" x14ac:dyDescent="0.4">
      <c r="D44" s="700" t="s">
        <v>965</v>
      </c>
      <c r="E44" s="700"/>
      <c r="F44" s="700"/>
      <c r="G44" s="700"/>
      <c r="H44" s="700"/>
      <c r="I44" s="700"/>
    </row>
    <row r="45" spans="4:19" x14ac:dyDescent="0.4">
      <c r="D45" s="700"/>
      <c r="E45" s="700"/>
      <c r="F45" s="700"/>
      <c r="G45" s="700"/>
      <c r="H45" s="700"/>
      <c r="I45" s="700"/>
    </row>
    <row r="46" spans="4:19" x14ac:dyDescent="0.4"/>
    <row r="47" spans="4:19" ht="15" customHeight="1" x14ac:dyDescent="0.4">
      <c r="D47" s="652" t="s">
        <v>968</v>
      </c>
      <c r="E47" s="652"/>
      <c r="F47" s="652"/>
      <c r="G47" s="652"/>
      <c r="H47" s="652"/>
      <c r="I47" s="652"/>
    </row>
    <row r="48" spans="4:19" x14ac:dyDescent="0.4">
      <c r="D48" s="652"/>
      <c r="E48" s="652"/>
      <c r="F48" s="652"/>
      <c r="G48" s="652"/>
      <c r="H48" s="652"/>
      <c r="I48" s="652"/>
    </row>
    <row r="49" spans="4:9" x14ac:dyDescent="0.4">
      <c r="D49" s="652"/>
      <c r="E49" s="652"/>
      <c r="F49" s="652"/>
      <c r="G49" s="652"/>
      <c r="H49" s="652"/>
      <c r="I49" s="652"/>
    </row>
    <row r="50" spans="4:9" x14ac:dyDescent="0.4">
      <c r="D50" s="652"/>
      <c r="E50" s="652"/>
      <c r="F50" s="652"/>
      <c r="G50" s="652"/>
      <c r="H50" s="652"/>
      <c r="I50" s="652"/>
    </row>
    <row r="51" spans="4:9" x14ac:dyDescent="0.4">
      <c r="D51" s="652"/>
      <c r="E51" s="652"/>
      <c r="F51" s="652"/>
      <c r="G51" s="652"/>
      <c r="H51" s="652"/>
      <c r="I51" s="652"/>
    </row>
    <row r="52" spans="4:9" x14ac:dyDescent="0.4">
      <c r="D52" s="652"/>
      <c r="E52" s="652"/>
      <c r="F52" s="652"/>
      <c r="G52" s="652"/>
      <c r="H52" s="652"/>
      <c r="I52" s="652"/>
    </row>
    <row r="53" spans="4:9" x14ac:dyDescent="0.4">
      <c r="D53" s="652"/>
      <c r="E53" s="652"/>
      <c r="F53" s="652"/>
      <c r="G53" s="652"/>
      <c r="H53" s="652"/>
      <c r="I53" s="652"/>
    </row>
    <row r="54" spans="4:9" x14ac:dyDescent="0.4">
      <c r="D54" s="652"/>
      <c r="E54" s="652"/>
      <c r="F54" s="652"/>
      <c r="G54" s="652"/>
      <c r="H54" s="652"/>
      <c r="I54" s="652"/>
    </row>
    <row r="55" spans="4:9" x14ac:dyDescent="0.4">
      <c r="D55" s="652"/>
      <c r="E55" s="652"/>
      <c r="F55" s="652"/>
      <c r="G55" s="652"/>
      <c r="H55" s="652"/>
      <c r="I55" s="652"/>
    </row>
    <row r="56" spans="4:9" x14ac:dyDescent="0.4"/>
    <row r="57" spans="4:9" x14ac:dyDescent="0.4"/>
    <row r="58" spans="4:9" x14ac:dyDescent="0.4"/>
    <row r="59" spans="4:9" x14ac:dyDescent="0.4">
      <c r="D59" s="727" t="s">
        <v>964</v>
      </c>
      <c r="E59" s="727"/>
      <c r="F59" s="727"/>
      <c r="G59" s="727"/>
      <c r="H59" s="727"/>
      <c r="I59" s="727"/>
    </row>
    <row r="60" spans="4:9" x14ac:dyDescent="0.4">
      <c r="D60" s="727"/>
      <c r="E60" s="727"/>
      <c r="F60" s="727"/>
      <c r="G60" s="727"/>
      <c r="H60" s="727"/>
      <c r="I60" s="727"/>
    </row>
    <row r="61" spans="4:9" x14ac:dyDescent="0.4">
      <c r="D61" s="727"/>
      <c r="E61" s="727"/>
      <c r="F61" s="727"/>
      <c r="G61" s="727"/>
      <c r="H61" s="727"/>
      <c r="I61" s="727"/>
    </row>
    <row r="62" spans="4:9" x14ac:dyDescent="0.4">
      <c r="D62" s="7" t="s">
        <v>960</v>
      </c>
    </row>
    <row r="63" spans="4:9" x14ac:dyDescent="0.4"/>
    <row r="64" spans="4:9" x14ac:dyDescent="0.4"/>
    <row r="65" x14ac:dyDescent="0.4"/>
    <row r="66" x14ac:dyDescent="0.4"/>
    <row r="67" x14ac:dyDescent="0.4"/>
    <row r="68" x14ac:dyDescent="0.4"/>
    <row r="69" x14ac:dyDescent="0.4"/>
    <row r="70" x14ac:dyDescent="0.4"/>
    <row r="71" x14ac:dyDescent="0.4"/>
    <row r="72" x14ac:dyDescent="0.4"/>
    <row r="73" x14ac:dyDescent="0.4"/>
    <row r="74" x14ac:dyDescent="0.4"/>
    <row r="75" x14ac:dyDescent="0.4"/>
    <row r="76" x14ac:dyDescent="0.4"/>
    <row r="77" x14ac:dyDescent="0.4"/>
    <row r="78" x14ac:dyDescent="0.4"/>
    <row r="79" x14ac:dyDescent="0.4"/>
    <row r="80" x14ac:dyDescent="0.4"/>
    <row r="81" spans="2:9" x14ac:dyDescent="0.4"/>
    <row r="82" spans="2:9" x14ac:dyDescent="0.4"/>
    <row r="83" spans="2:9" x14ac:dyDescent="0.4"/>
    <row r="84" spans="2:9" x14ac:dyDescent="0.4"/>
    <row r="85" spans="2:9" x14ac:dyDescent="0.4"/>
    <row r="86" spans="2:9" x14ac:dyDescent="0.4"/>
    <row r="87" spans="2:9" x14ac:dyDescent="0.4">
      <c r="B87" s="5" t="s">
        <v>28</v>
      </c>
    </row>
    <row r="88" spans="2:9" x14ac:dyDescent="0.4"/>
    <row r="89" spans="2:9" x14ac:dyDescent="0.4"/>
    <row r="90" spans="2:9" x14ac:dyDescent="0.4"/>
    <row r="91" spans="2:9" x14ac:dyDescent="0.4"/>
    <row r="92" spans="2:9" x14ac:dyDescent="0.4"/>
    <row r="93" spans="2:9" x14ac:dyDescent="0.4">
      <c r="D93" s="719" t="s">
        <v>848</v>
      </c>
      <c r="E93" s="719"/>
      <c r="F93" s="719"/>
      <c r="G93" s="719"/>
      <c r="H93" s="719"/>
      <c r="I93" s="719"/>
    </row>
    <row r="94" spans="2:9" x14ac:dyDescent="0.4">
      <c r="D94" s="719"/>
      <c r="E94" s="719"/>
      <c r="F94" s="719"/>
      <c r="G94" s="719"/>
      <c r="H94" s="719"/>
      <c r="I94" s="719"/>
    </row>
    <row r="95" spans="2:9" x14ac:dyDescent="0.4">
      <c r="D95" s="719"/>
      <c r="E95" s="719"/>
      <c r="F95" s="719"/>
      <c r="G95" s="719"/>
      <c r="H95" s="719"/>
      <c r="I95" s="719"/>
    </row>
    <row r="96" spans="2:9" x14ac:dyDescent="0.4"/>
    <row r="97" x14ac:dyDescent="0.4"/>
    <row r="98" x14ac:dyDescent="0.4"/>
    <row r="99" x14ac:dyDescent="0.4"/>
    <row r="100" x14ac:dyDescent="0.4"/>
    <row r="101" x14ac:dyDescent="0.4"/>
    <row r="102" x14ac:dyDescent="0.4"/>
    <row r="103" x14ac:dyDescent="0.4"/>
    <row r="104" x14ac:dyDescent="0.4"/>
    <row r="105" x14ac:dyDescent="0.4"/>
    <row r="106" x14ac:dyDescent="0.4"/>
    <row r="107" x14ac:dyDescent="0.4"/>
    <row r="108" x14ac:dyDescent="0.4"/>
    <row r="109" x14ac:dyDescent="0.4"/>
    <row r="110" x14ac:dyDescent="0.4"/>
    <row r="111" x14ac:dyDescent="0.4"/>
    <row r="112" x14ac:dyDescent="0.4"/>
    <row r="113" spans="4:20" x14ac:dyDescent="0.4">
      <c r="L113" s="7" t="s">
        <v>961</v>
      </c>
    </row>
    <row r="114" spans="4:20" x14ac:dyDescent="0.4">
      <c r="R114" s="7" t="s">
        <v>962</v>
      </c>
    </row>
    <row r="115" spans="4:20" x14ac:dyDescent="0.4"/>
    <row r="116" spans="4:20" x14ac:dyDescent="0.4"/>
    <row r="117" spans="4:20" x14ac:dyDescent="0.4"/>
    <row r="118" spans="4:20" x14ac:dyDescent="0.4"/>
    <row r="119" spans="4:20" x14ac:dyDescent="0.4"/>
    <row r="120" spans="4:20" x14ac:dyDescent="0.4"/>
    <row r="121" spans="4:20" x14ac:dyDescent="0.4"/>
    <row r="122" spans="4:20" x14ac:dyDescent="0.4"/>
    <row r="123" spans="4:20" x14ac:dyDescent="0.4"/>
    <row r="124" spans="4:20" x14ac:dyDescent="0.4">
      <c r="L124" s="652" t="s">
        <v>971</v>
      </c>
      <c r="M124" s="652"/>
      <c r="N124" s="652"/>
      <c r="O124" s="652"/>
      <c r="P124" s="652"/>
      <c r="Q124" s="652"/>
      <c r="R124" s="652"/>
      <c r="S124" s="652"/>
      <c r="T124" s="652"/>
    </row>
    <row r="125" spans="4:20" x14ac:dyDescent="0.4">
      <c r="L125" s="652"/>
      <c r="M125" s="652"/>
      <c r="N125" s="652"/>
      <c r="O125" s="652"/>
      <c r="P125" s="652"/>
      <c r="Q125" s="652"/>
      <c r="R125" s="652"/>
      <c r="S125" s="652"/>
      <c r="T125" s="652"/>
    </row>
    <row r="126" spans="4:20" x14ac:dyDescent="0.4">
      <c r="L126" s="652"/>
      <c r="M126" s="652"/>
      <c r="N126" s="652"/>
      <c r="O126" s="652"/>
      <c r="P126" s="652"/>
      <c r="Q126" s="652"/>
      <c r="R126" s="652"/>
      <c r="S126" s="652"/>
      <c r="T126" s="652"/>
    </row>
    <row r="127" spans="4:20" x14ac:dyDescent="0.4">
      <c r="L127" s="652"/>
      <c r="M127" s="652"/>
      <c r="N127" s="652"/>
      <c r="O127" s="652"/>
      <c r="P127" s="652"/>
      <c r="Q127" s="652"/>
      <c r="R127" s="652"/>
      <c r="S127" s="652"/>
      <c r="T127" s="652"/>
    </row>
    <row r="128" spans="4:20" ht="15" customHeight="1" x14ac:dyDescent="0.4">
      <c r="D128" s="719" t="s">
        <v>850</v>
      </c>
      <c r="E128" s="719"/>
      <c r="F128" s="719"/>
      <c r="G128" s="719"/>
      <c r="H128" s="719"/>
      <c r="I128" s="719"/>
      <c r="L128" s="652"/>
      <c r="M128" s="652"/>
      <c r="N128" s="652"/>
      <c r="O128" s="652"/>
      <c r="P128" s="652"/>
      <c r="Q128" s="652"/>
      <c r="R128" s="652"/>
      <c r="S128" s="652"/>
      <c r="T128" s="652"/>
    </row>
    <row r="129" spans="4:12" ht="15" customHeight="1" x14ac:dyDescent="0.4">
      <c r="D129" s="719"/>
      <c r="E129" s="719"/>
      <c r="F129" s="719"/>
      <c r="G129" s="719"/>
      <c r="H129" s="719"/>
      <c r="I129" s="719"/>
    </row>
    <row r="130" spans="4:12" ht="15" customHeight="1" x14ac:dyDescent="0.4">
      <c r="D130" s="719"/>
      <c r="E130" s="719"/>
      <c r="F130" s="719"/>
      <c r="G130" s="719"/>
      <c r="H130" s="719"/>
      <c r="I130" s="719"/>
    </row>
    <row r="131" spans="4:12" x14ac:dyDescent="0.4"/>
    <row r="132" spans="4:12" ht="14.7" customHeight="1" x14ac:dyDescent="0.4">
      <c r="D132" s="534" t="s">
        <v>963</v>
      </c>
      <c r="E132" s="534"/>
      <c r="F132" s="534"/>
      <c r="G132" s="534"/>
      <c r="H132" s="534"/>
      <c r="I132" s="534"/>
      <c r="J132" s="534"/>
      <c r="K132" s="534"/>
      <c r="L132" s="534"/>
    </row>
    <row r="133" spans="4:12" ht="14.7" customHeight="1" x14ac:dyDescent="0.4">
      <c r="D133" s="534"/>
      <c r="E133" s="534"/>
      <c r="F133" s="534"/>
      <c r="G133" s="534"/>
      <c r="H133" s="534"/>
      <c r="I133" s="534"/>
      <c r="J133" s="534"/>
      <c r="K133" s="534"/>
      <c r="L133" s="534"/>
    </row>
    <row r="134" spans="4:12" ht="14.7" customHeight="1" x14ac:dyDescent="0.4">
      <c r="D134" s="534"/>
      <c r="E134" s="534"/>
      <c r="F134" s="534"/>
      <c r="G134" s="534"/>
      <c r="H134" s="534"/>
      <c r="I134" s="534"/>
      <c r="J134" s="534"/>
      <c r="K134" s="534"/>
      <c r="L134" s="534"/>
    </row>
    <row r="135" spans="4:12" x14ac:dyDescent="0.4">
      <c r="D135" s="534"/>
      <c r="E135" s="534"/>
      <c r="F135" s="534"/>
      <c r="G135" s="534"/>
      <c r="H135" s="534"/>
      <c r="I135" s="534"/>
      <c r="J135" s="534"/>
      <c r="K135" s="534"/>
      <c r="L135" s="534"/>
    </row>
    <row r="136" spans="4:12" x14ac:dyDescent="0.4"/>
    <row r="137" spans="4:12" x14ac:dyDescent="0.4"/>
    <row r="138" spans="4:12" x14ac:dyDescent="0.4"/>
    <row r="139" spans="4:12" x14ac:dyDescent="0.4">
      <c r="D139" s="719" t="s">
        <v>969</v>
      </c>
      <c r="E139" s="652"/>
      <c r="F139" s="652"/>
      <c r="G139" s="652"/>
      <c r="H139" s="652"/>
      <c r="I139" s="652"/>
    </row>
    <row r="140" spans="4:12" x14ac:dyDescent="0.4">
      <c r="D140" s="652"/>
      <c r="E140" s="652"/>
      <c r="F140" s="652"/>
      <c r="G140" s="652"/>
      <c r="H140" s="652"/>
      <c r="I140" s="652"/>
    </row>
    <row r="141" spans="4:12" x14ac:dyDescent="0.4">
      <c r="D141" s="652"/>
      <c r="E141" s="652"/>
      <c r="F141" s="652"/>
      <c r="G141" s="652"/>
      <c r="H141" s="652"/>
      <c r="I141" s="652"/>
    </row>
    <row r="142" spans="4:12" x14ac:dyDescent="0.4">
      <c r="D142" s="7" t="s">
        <v>970</v>
      </c>
    </row>
    <row r="143" spans="4:12" x14ac:dyDescent="0.4"/>
    <row r="144" spans="4:12" x14ac:dyDescent="0.4"/>
    <row r="145" x14ac:dyDescent="0.4"/>
    <row r="146" x14ac:dyDescent="0.4"/>
    <row r="147" x14ac:dyDescent="0.4"/>
    <row r="148" x14ac:dyDescent="0.4"/>
    <row r="149" x14ac:dyDescent="0.4"/>
    <row r="150" x14ac:dyDescent="0.4"/>
    <row r="151" x14ac:dyDescent="0.4"/>
    <row r="152" x14ac:dyDescent="0.4"/>
    <row r="153" x14ac:dyDescent="0.4"/>
    <row r="154" x14ac:dyDescent="0.4"/>
    <row r="155" x14ac:dyDescent="0.4"/>
    <row r="156" x14ac:dyDescent="0.4"/>
    <row r="157" x14ac:dyDescent="0.4"/>
    <row r="158" x14ac:dyDescent="0.4"/>
    <row r="159" x14ac:dyDescent="0.4"/>
    <row r="160" x14ac:dyDescent="0.4"/>
    <row r="161" spans="2:9" x14ac:dyDescent="0.4"/>
    <row r="162" spans="2:9" x14ac:dyDescent="0.4"/>
    <row r="163" spans="2:9" x14ac:dyDescent="0.4"/>
    <row r="164" spans="2:9" x14ac:dyDescent="0.4"/>
    <row r="165" spans="2:9" x14ac:dyDescent="0.4"/>
    <row r="166" spans="2:9" x14ac:dyDescent="0.4">
      <c r="B166" s="5" t="s">
        <v>28</v>
      </c>
    </row>
    <row r="167" spans="2:9" x14ac:dyDescent="0.4"/>
    <row r="168" spans="2:9" x14ac:dyDescent="0.4"/>
    <row r="169" spans="2:9" x14ac:dyDescent="0.4"/>
    <row r="170" spans="2:9" x14ac:dyDescent="0.4"/>
    <row r="171" spans="2:9" x14ac:dyDescent="0.4"/>
    <row r="172" spans="2:9" x14ac:dyDescent="0.4"/>
    <row r="173" spans="2:9" x14ac:dyDescent="0.4">
      <c r="D173" s="719" t="s">
        <v>848</v>
      </c>
      <c r="E173" s="719"/>
      <c r="F173" s="719"/>
      <c r="G173" s="719"/>
      <c r="H173" s="719"/>
      <c r="I173" s="719"/>
    </row>
    <row r="174" spans="2:9" x14ac:dyDescent="0.4">
      <c r="D174" s="719"/>
      <c r="E174" s="719"/>
      <c r="F174" s="719"/>
      <c r="G174" s="719"/>
      <c r="H174" s="719"/>
      <c r="I174" s="719"/>
    </row>
    <row r="175" spans="2:9" x14ac:dyDescent="0.4">
      <c r="D175" s="719"/>
      <c r="E175" s="719"/>
      <c r="F175" s="719"/>
      <c r="G175" s="719"/>
      <c r="H175" s="719"/>
      <c r="I175" s="719"/>
    </row>
    <row r="176" spans="2:9" x14ac:dyDescent="0.4"/>
    <row r="177" x14ac:dyDescent="0.4"/>
    <row r="178" x14ac:dyDescent="0.4"/>
    <row r="179" x14ac:dyDescent="0.4"/>
    <row r="180" x14ac:dyDescent="0.4"/>
    <row r="181" x14ac:dyDescent="0.4"/>
    <row r="182" x14ac:dyDescent="0.4"/>
    <row r="183" x14ac:dyDescent="0.4"/>
    <row r="184" x14ac:dyDescent="0.4"/>
    <row r="185" x14ac:dyDescent="0.4"/>
    <row r="186" x14ac:dyDescent="0.4"/>
    <row r="187" x14ac:dyDescent="0.4"/>
    <row r="188" x14ac:dyDescent="0.4"/>
    <row r="189" x14ac:dyDescent="0.4"/>
    <row r="190" x14ac:dyDescent="0.4"/>
    <row r="191" x14ac:dyDescent="0.4"/>
    <row r="192" x14ac:dyDescent="0.4"/>
    <row r="193" spans="2:12" x14ac:dyDescent="0.4"/>
    <row r="194" spans="2:12" x14ac:dyDescent="0.4"/>
    <row r="195" spans="2:12" x14ac:dyDescent="0.4"/>
    <row r="196" spans="2:12" x14ac:dyDescent="0.4">
      <c r="D196" s="719" t="s">
        <v>850</v>
      </c>
      <c r="E196" s="719"/>
      <c r="F196" s="719"/>
      <c r="G196" s="719"/>
      <c r="H196" s="719"/>
      <c r="I196" s="719"/>
    </row>
    <row r="197" spans="2:12" x14ac:dyDescent="0.4">
      <c r="D197" s="719"/>
      <c r="E197" s="719"/>
      <c r="F197" s="719"/>
      <c r="G197" s="719"/>
      <c r="H197" s="719"/>
      <c r="I197" s="719"/>
    </row>
    <row r="198" spans="2:12" x14ac:dyDescent="0.4">
      <c r="D198" s="719"/>
      <c r="E198" s="719"/>
      <c r="F198" s="719"/>
      <c r="G198" s="719"/>
      <c r="H198" s="719"/>
      <c r="I198" s="719"/>
    </row>
    <row r="199" spans="2:12" x14ac:dyDescent="0.4"/>
    <row r="200" spans="2:12" ht="15" customHeight="1" x14ac:dyDescent="0.4">
      <c r="D200" s="534" t="s">
        <v>972</v>
      </c>
      <c r="E200" s="534"/>
      <c r="F200" s="534"/>
      <c r="G200" s="534"/>
      <c r="H200" s="534"/>
      <c r="I200" s="534"/>
      <c r="J200" s="534"/>
      <c r="K200" s="534"/>
      <c r="L200" s="534"/>
    </row>
    <row r="201" spans="2:12" x14ac:dyDescent="0.4">
      <c r="D201" s="534"/>
      <c r="E201" s="534"/>
      <c r="F201" s="534"/>
      <c r="G201" s="534"/>
      <c r="H201" s="534"/>
      <c r="I201" s="534"/>
      <c r="J201" s="534"/>
      <c r="K201" s="534"/>
      <c r="L201" s="534"/>
    </row>
    <row r="202" spans="2:12" x14ac:dyDescent="0.4">
      <c r="D202" s="534"/>
      <c r="E202" s="534"/>
      <c r="F202" s="534"/>
      <c r="G202" s="534"/>
      <c r="H202" s="534"/>
      <c r="I202" s="534"/>
      <c r="J202" s="534"/>
      <c r="K202" s="534"/>
      <c r="L202" s="534"/>
    </row>
    <row r="203" spans="2:12" x14ac:dyDescent="0.4">
      <c r="D203" s="534"/>
      <c r="E203" s="534"/>
      <c r="F203" s="534"/>
      <c r="G203" s="534"/>
      <c r="H203" s="534"/>
      <c r="I203" s="534"/>
      <c r="J203" s="534"/>
      <c r="K203" s="534"/>
      <c r="L203" s="534"/>
    </row>
    <row r="204" spans="2:12" x14ac:dyDescent="0.4">
      <c r="D204" s="534"/>
      <c r="E204" s="534"/>
      <c r="F204" s="534"/>
      <c r="G204" s="534"/>
      <c r="H204" s="534"/>
      <c r="I204" s="534"/>
      <c r="J204" s="534"/>
      <c r="K204" s="534"/>
      <c r="L204" s="534"/>
    </row>
    <row r="205" spans="2:12" x14ac:dyDescent="0.4">
      <c r="B205" s="5" t="s">
        <v>28</v>
      </c>
    </row>
    <row r="206" spans="2:12" x14ac:dyDescent="0.4"/>
    <row r="207" spans="2:12" x14ac:dyDescent="0.4"/>
    <row r="208" spans="2:12" x14ac:dyDescent="0.4">
      <c r="D208" s="719" t="s">
        <v>977</v>
      </c>
      <c r="E208" s="719"/>
      <c r="F208" s="719"/>
      <c r="G208" s="719"/>
      <c r="H208" s="719"/>
      <c r="I208" s="719"/>
    </row>
    <row r="209" spans="4:9" x14ac:dyDescent="0.4">
      <c r="D209" s="719"/>
      <c r="E209" s="719"/>
      <c r="F209" s="719"/>
      <c r="G209" s="719"/>
      <c r="H209" s="719"/>
      <c r="I209" s="719"/>
    </row>
    <row r="210" spans="4:9" x14ac:dyDescent="0.4">
      <c r="D210" s="719"/>
      <c r="E210" s="719"/>
      <c r="F210" s="719"/>
      <c r="G210" s="719"/>
      <c r="H210" s="719"/>
      <c r="I210" s="719"/>
    </row>
    <row r="211" spans="4:9" x14ac:dyDescent="0.4"/>
    <row r="212" spans="4:9" x14ac:dyDescent="0.4"/>
    <row r="213" spans="4:9" x14ac:dyDescent="0.4"/>
    <row r="214" spans="4:9" x14ac:dyDescent="0.4"/>
    <row r="215" spans="4:9" x14ac:dyDescent="0.4"/>
    <row r="216" spans="4:9" x14ac:dyDescent="0.4"/>
    <row r="217" spans="4:9" x14ac:dyDescent="0.4"/>
    <row r="218" spans="4:9" x14ac:dyDescent="0.4"/>
    <row r="219" spans="4:9" x14ac:dyDescent="0.4"/>
    <row r="220" spans="4:9" x14ac:dyDescent="0.4"/>
    <row r="221" spans="4:9" x14ac:dyDescent="0.4"/>
    <row r="222" spans="4:9" x14ac:dyDescent="0.4"/>
    <row r="223" spans="4:9" x14ac:dyDescent="0.4"/>
    <row r="224" spans="4:9" x14ac:dyDescent="0.4"/>
    <row r="225" spans="2:2" x14ac:dyDescent="0.4"/>
    <row r="226" spans="2:2" x14ac:dyDescent="0.4"/>
    <row r="227" spans="2:2" x14ac:dyDescent="0.4"/>
    <row r="228" spans="2:2" x14ac:dyDescent="0.4"/>
    <row r="229" spans="2:2" x14ac:dyDescent="0.4"/>
    <row r="230" spans="2:2" x14ac:dyDescent="0.4"/>
    <row r="231" spans="2:2" x14ac:dyDescent="0.4"/>
    <row r="232" spans="2:2" x14ac:dyDescent="0.4"/>
    <row r="233" spans="2:2" x14ac:dyDescent="0.4"/>
    <row r="234" spans="2:2" x14ac:dyDescent="0.4"/>
    <row r="235" spans="2:2" x14ac:dyDescent="0.4"/>
    <row r="236" spans="2:2" x14ac:dyDescent="0.4"/>
    <row r="237" spans="2:2" x14ac:dyDescent="0.4"/>
    <row r="238" spans="2:2" x14ac:dyDescent="0.4">
      <c r="B238" s="5" t="s">
        <v>28</v>
      </c>
    </row>
    <row r="239" spans="2:2" x14ac:dyDescent="0.4"/>
    <row r="240" spans="2:2" x14ac:dyDescent="0.4"/>
    <row r="241" x14ac:dyDescent="0.4"/>
    <row r="242" x14ac:dyDescent="0.4"/>
    <row r="243" x14ac:dyDescent="0.4"/>
    <row r="244" x14ac:dyDescent="0.4"/>
    <row r="245" x14ac:dyDescent="0.4"/>
    <row r="246" x14ac:dyDescent="0.4"/>
    <row r="247" x14ac:dyDescent="0.4"/>
    <row r="248" x14ac:dyDescent="0.4"/>
    <row r="249" x14ac:dyDescent="0.4"/>
    <row r="250" x14ac:dyDescent="0.4"/>
    <row r="251" x14ac:dyDescent="0.4"/>
    <row r="252" x14ac:dyDescent="0.4"/>
    <row r="253" x14ac:dyDescent="0.4"/>
    <row r="254" x14ac:dyDescent="0.4"/>
    <row r="255" x14ac:dyDescent="0.4"/>
    <row r="256" x14ac:dyDescent="0.4"/>
    <row r="257" x14ac:dyDescent="0.4"/>
    <row r="258" x14ac:dyDescent="0.4"/>
    <row r="259" x14ac:dyDescent="0.4"/>
    <row r="260" x14ac:dyDescent="0.4"/>
    <row r="261" x14ac:dyDescent="0.4"/>
    <row r="262" x14ac:dyDescent="0.4"/>
    <row r="263" x14ac:dyDescent="0.4"/>
    <row r="264" x14ac:dyDescent="0.4"/>
    <row r="265" x14ac:dyDescent="0.4"/>
    <row r="266" x14ac:dyDescent="0.4"/>
    <row r="267" x14ac:dyDescent="0.4"/>
    <row r="268" x14ac:dyDescent="0.4"/>
    <row r="269" x14ac:dyDescent="0.4"/>
    <row r="270" x14ac:dyDescent="0.4"/>
    <row r="271" x14ac:dyDescent="0.4"/>
    <row r="272" x14ac:dyDescent="0.4"/>
    <row r="273" spans="2:9" x14ac:dyDescent="0.4"/>
    <row r="274" spans="2:9" x14ac:dyDescent="0.4"/>
    <row r="275" spans="2:9" x14ac:dyDescent="0.4"/>
    <row r="276" spans="2:9" x14ac:dyDescent="0.4"/>
    <row r="277" spans="2:9" x14ac:dyDescent="0.4"/>
    <row r="278" spans="2:9" x14ac:dyDescent="0.4"/>
    <row r="279" spans="2:9" x14ac:dyDescent="0.4"/>
    <row r="280" spans="2:9" x14ac:dyDescent="0.4"/>
    <row r="281" spans="2:9" x14ac:dyDescent="0.4"/>
    <row r="282" spans="2:9" x14ac:dyDescent="0.4"/>
    <row r="283" spans="2:9" x14ac:dyDescent="0.4"/>
    <row r="284" spans="2:9" x14ac:dyDescent="0.4"/>
    <row r="285" spans="2:9" x14ac:dyDescent="0.4"/>
    <row r="286" spans="2:9" x14ac:dyDescent="0.4">
      <c r="D286" s="719" t="s">
        <v>848</v>
      </c>
      <c r="E286" s="719"/>
      <c r="F286" s="719"/>
      <c r="G286" s="719"/>
      <c r="H286" s="719"/>
      <c r="I286" s="719"/>
    </row>
    <row r="287" spans="2:9" x14ac:dyDescent="0.4">
      <c r="B287" s="5" t="s">
        <v>28</v>
      </c>
      <c r="D287" s="719"/>
      <c r="E287" s="719"/>
      <c r="F287" s="719"/>
      <c r="G287" s="719"/>
      <c r="H287" s="719"/>
      <c r="I287" s="719"/>
    </row>
    <row r="288" spans="2:9" x14ac:dyDescent="0.4">
      <c r="D288" s="719"/>
      <c r="E288" s="719"/>
      <c r="F288" s="719"/>
      <c r="G288" s="719"/>
      <c r="H288" s="719"/>
      <c r="I288" s="719"/>
    </row>
    <row r="289" x14ac:dyDescent="0.4"/>
    <row r="290" x14ac:dyDescent="0.4"/>
    <row r="291" x14ac:dyDescent="0.4"/>
    <row r="292" x14ac:dyDescent="0.4"/>
    <row r="293" x14ac:dyDescent="0.4"/>
    <row r="294" x14ac:dyDescent="0.4"/>
    <row r="295" x14ac:dyDescent="0.4"/>
    <row r="296" x14ac:dyDescent="0.4"/>
    <row r="297" x14ac:dyDescent="0.4"/>
    <row r="298" x14ac:dyDescent="0.4"/>
    <row r="299" x14ac:dyDescent="0.4"/>
    <row r="300" x14ac:dyDescent="0.4"/>
    <row r="301" x14ac:dyDescent="0.4"/>
    <row r="302" x14ac:dyDescent="0.4"/>
    <row r="303" x14ac:dyDescent="0.4"/>
    <row r="304" x14ac:dyDescent="0.4"/>
    <row r="305" spans="4:12" x14ac:dyDescent="0.4"/>
    <row r="306" spans="4:12" x14ac:dyDescent="0.4"/>
    <row r="307" spans="4:12" x14ac:dyDescent="0.4"/>
    <row r="308" spans="4:12" x14ac:dyDescent="0.4"/>
    <row r="309" spans="4:12" x14ac:dyDescent="0.4"/>
    <row r="310" spans="4:12" x14ac:dyDescent="0.4"/>
    <row r="311" spans="4:12" x14ac:dyDescent="0.4"/>
    <row r="312" spans="4:12" x14ac:dyDescent="0.4">
      <c r="D312" s="719" t="s">
        <v>850</v>
      </c>
      <c r="E312" s="719"/>
      <c r="F312" s="719"/>
      <c r="G312" s="719"/>
      <c r="H312" s="719"/>
      <c r="I312" s="719"/>
    </row>
    <row r="313" spans="4:12" x14ac:dyDescent="0.4">
      <c r="D313" s="719"/>
      <c r="E313" s="719"/>
      <c r="F313" s="719"/>
      <c r="G313" s="719"/>
      <c r="H313" s="719"/>
      <c r="I313" s="719"/>
    </row>
    <row r="314" spans="4:12" x14ac:dyDescent="0.4">
      <c r="D314" s="719"/>
      <c r="E314" s="719"/>
      <c r="F314" s="719"/>
      <c r="G314" s="719"/>
      <c r="H314" s="719"/>
      <c r="I314" s="719"/>
    </row>
    <row r="315" spans="4:12" x14ac:dyDescent="0.4"/>
    <row r="316" spans="4:12" ht="14.7" customHeight="1" x14ac:dyDescent="0.4">
      <c r="D316" s="534" t="s">
        <v>980</v>
      </c>
      <c r="E316" s="534"/>
      <c r="F316" s="534"/>
      <c r="G316" s="534"/>
      <c r="H316" s="534"/>
      <c r="I316" s="534"/>
      <c r="J316" s="534"/>
      <c r="K316" s="534"/>
      <c r="L316" s="534"/>
    </row>
    <row r="317" spans="4:12" x14ac:dyDescent="0.4">
      <c r="D317" s="534"/>
      <c r="E317" s="534"/>
      <c r="F317" s="534"/>
      <c r="G317" s="534"/>
      <c r="H317" s="534"/>
      <c r="I317" s="534"/>
      <c r="J317" s="534"/>
      <c r="K317" s="534"/>
      <c r="L317" s="534"/>
    </row>
    <row r="318" spans="4:12" x14ac:dyDescent="0.4">
      <c r="D318" s="534"/>
      <c r="E318" s="534"/>
      <c r="F318" s="534"/>
      <c r="G318" s="534"/>
      <c r="H318" s="534"/>
      <c r="I318" s="534"/>
      <c r="J318" s="534"/>
      <c r="K318" s="534"/>
      <c r="L318" s="534"/>
    </row>
    <row r="319" spans="4:12" x14ac:dyDescent="0.4">
      <c r="D319" s="534"/>
      <c r="E319" s="534"/>
      <c r="F319" s="534"/>
      <c r="G319" s="534"/>
      <c r="H319" s="534"/>
      <c r="I319" s="534"/>
      <c r="J319" s="534"/>
      <c r="K319" s="534"/>
      <c r="L319" s="534"/>
    </row>
    <row r="320" spans="4:12" x14ac:dyDescent="0.4">
      <c r="D320" s="534"/>
      <c r="E320" s="534"/>
      <c r="F320" s="534"/>
      <c r="G320" s="534"/>
      <c r="H320" s="534"/>
      <c r="I320" s="534"/>
      <c r="J320" s="534"/>
      <c r="K320" s="534"/>
      <c r="L320" s="534"/>
    </row>
    <row r="321" spans="4:12" x14ac:dyDescent="0.4">
      <c r="D321" s="534"/>
      <c r="E321" s="534"/>
      <c r="F321" s="534"/>
      <c r="G321" s="534"/>
      <c r="H321" s="534"/>
      <c r="I321" s="534"/>
      <c r="J321" s="534"/>
      <c r="K321" s="534"/>
      <c r="L321" s="534"/>
    </row>
    <row r="322" spans="4:12" x14ac:dyDescent="0.4">
      <c r="D322" s="534"/>
      <c r="E322" s="534"/>
      <c r="F322" s="534"/>
      <c r="G322" s="534"/>
      <c r="H322" s="534"/>
      <c r="I322" s="534"/>
      <c r="J322" s="534"/>
      <c r="K322" s="534"/>
      <c r="L322" s="534"/>
    </row>
    <row r="323" spans="4:12" x14ac:dyDescent="0.4">
      <c r="D323" s="534"/>
      <c r="E323" s="534"/>
      <c r="F323" s="534"/>
      <c r="G323" s="534"/>
      <c r="H323" s="534"/>
      <c r="I323" s="534"/>
      <c r="J323" s="534"/>
      <c r="K323" s="534"/>
      <c r="L323" s="534"/>
    </row>
    <row r="324" spans="4:12" x14ac:dyDescent="0.4"/>
    <row r="325" spans="4:12" x14ac:dyDescent="0.4"/>
    <row r="326" spans="4:12" x14ac:dyDescent="0.4"/>
    <row r="327" spans="4:12" x14ac:dyDescent="0.4"/>
  </sheetData>
  <mergeCells count="31">
    <mergeCell ref="M20:S20"/>
    <mergeCell ref="B4:C5"/>
    <mergeCell ref="D139:I141"/>
    <mergeCell ref="L124:T128"/>
    <mergeCell ref="D173:I175"/>
    <mergeCell ref="K5:S13"/>
    <mergeCell ref="D93:I95"/>
    <mergeCell ref="D132:L135"/>
    <mergeCell ref="D128:I130"/>
    <mergeCell ref="D44:I45"/>
    <mergeCell ref="D47:I55"/>
    <mergeCell ref="D59:I61"/>
    <mergeCell ref="D27:I30"/>
    <mergeCell ref="B1:C1"/>
    <mergeCell ref="D1:I2"/>
    <mergeCell ref="A2:A4"/>
    <mergeCell ref="A6:A8"/>
    <mergeCell ref="A10:A11"/>
    <mergeCell ref="B2:C2"/>
    <mergeCell ref="B3:C3"/>
    <mergeCell ref="D286:I288"/>
    <mergeCell ref="D312:I314"/>
    <mergeCell ref="D316:L323"/>
    <mergeCell ref="A13:A14"/>
    <mergeCell ref="A16:A17"/>
    <mergeCell ref="A19:A21"/>
    <mergeCell ref="D19:I20"/>
    <mergeCell ref="D22:I25"/>
    <mergeCell ref="D208:I210"/>
    <mergeCell ref="D196:I198"/>
    <mergeCell ref="D200:L204"/>
  </mergeCells>
  <hyperlinks>
    <hyperlink ref="B1:C1" location="Indholdsfortegnelse!B1" display="Indholdsfortegnelse" xr:uid="{D9394BB0-659B-4661-A613-1881228E37F3}"/>
    <hyperlink ref="B2:C2" location="ANCOVA!B78" display="SPSS-Vejledning OBS" xr:uid="{64E8CAE9-8558-46B4-A44A-25298320503F}"/>
    <hyperlink ref="B205" location="ANCOVA!B1" display="Top" xr:uid="{796A8E8E-C34A-4320-83B6-F5BC3E20D032}"/>
    <hyperlink ref="B3" location="ANCOVA!B155" display="SPSS-Vejledning RCT" xr:uid="{B8881662-CE7E-4600-AB23-30EA4C2104AB}"/>
    <hyperlink ref="B4:C5" location="ANCOVA!B240" display="SPSS-Vejledning Factorial ANCOVA" xr:uid="{755C067D-9F3F-49A4-9542-064396AC8F8C}"/>
    <hyperlink ref="B287" location="ANCOVA!B1" display="Top" xr:uid="{933402CC-47D5-4A23-82B9-CF766546E4F7}"/>
    <hyperlink ref="B238" location="ANCOVA!B1" display="Top" xr:uid="{86989B71-D0E2-4CF3-B4BE-BDFF40FA7553}"/>
    <hyperlink ref="B166" location="ANCOVA!B1" display="Top" xr:uid="{01C737EB-4DD7-4315-BE23-AE7AE2ABF700}"/>
    <hyperlink ref="B87" location="ANCOVA!B1" display="Top" xr:uid="{49AB5D26-1F0D-44D8-A2AC-C2ECB4958AC6}"/>
    <hyperlink ref="B19" location="ANCOVA!B1" display="Top" xr:uid="{F9F23747-E285-4AFE-9791-F99AE6D9CAC3}"/>
  </hyperlinks>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59F279-85D8-4EFB-A0F7-A34F71AC6E4C}">
  <sheetPr>
    <tabColor theme="8" tint="0.59999389629810485"/>
  </sheetPr>
  <dimension ref="A1:U204"/>
  <sheetViews>
    <sheetView topLeftCell="B1" zoomScale="111" workbookViewId="0">
      <selection activeCell="B1" sqref="B1:C1"/>
    </sheetView>
  </sheetViews>
  <sheetFormatPr defaultColWidth="0" defaultRowHeight="14.6" zeroHeight="1" outlineLevelCol="1" x14ac:dyDescent="0.4"/>
  <cols>
    <col min="1" max="1" width="47.23046875" hidden="1" customWidth="1" outlineLevel="1"/>
    <col min="2" max="2" width="9.07421875" customWidth="1" collapsed="1"/>
    <col min="3" max="21" width="9.07421875" customWidth="1"/>
    <col min="22" max="16384" width="8.84375" hidden="1"/>
  </cols>
  <sheetData>
    <row r="1" spans="1:9" x14ac:dyDescent="0.4">
      <c r="B1" s="639" t="s">
        <v>17</v>
      </c>
      <c r="C1" s="639"/>
      <c r="D1" s="739" t="s">
        <v>649</v>
      </c>
      <c r="E1" s="739"/>
      <c r="F1" s="739"/>
      <c r="G1" s="739"/>
      <c r="H1" s="739"/>
      <c r="I1" s="739"/>
    </row>
    <row r="2" spans="1:9" x14ac:dyDescent="0.4">
      <c r="B2" s="5" t="s">
        <v>820</v>
      </c>
      <c r="D2" s="739"/>
      <c r="E2" s="739"/>
      <c r="F2" s="739"/>
      <c r="G2" s="739"/>
      <c r="H2" s="739"/>
      <c r="I2" s="739"/>
    </row>
    <row r="3" spans="1:9" x14ac:dyDescent="0.4">
      <c r="A3" s="534" t="s">
        <v>981</v>
      </c>
    </row>
    <row r="4" spans="1:9" x14ac:dyDescent="0.4">
      <c r="A4" s="534"/>
    </row>
    <row r="5" spans="1:9" x14ac:dyDescent="0.4">
      <c r="A5" s="534"/>
    </row>
    <row r="6" spans="1:9" x14ac:dyDescent="0.4"/>
    <row r="7" spans="1:9" x14ac:dyDescent="0.4">
      <c r="A7" s="534" t="s">
        <v>985</v>
      </c>
    </row>
    <row r="8" spans="1:9" x14ac:dyDescent="0.4">
      <c r="A8" s="534"/>
    </row>
    <row r="9" spans="1:9" x14ac:dyDescent="0.4">
      <c r="A9" s="534"/>
    </row>
    <row r="10" spans="1:9" x14ac:dyDescent="0.4">
      <c r="A10" s="534"/>
    </row>
    <row r="11" spans="1:9" x14ac:dyDescent="0.4"/>
    <row r="12" spans="1:9" x14ac:dyDescent="0.4">
      <c r="A12" s="7" t="s">
        <v>988</v>
      </c>
    </row>
    <row r="13" spans="1:9" x14ac:dyDescent="0.4">
      <c r="A13" s="740" t="s">
        <v>987</v>
      </c>
    </row>
    <row r="14" spans="1:9" x14ac:dyDescent="0.4">
      <c r="A14" s="534"/>
      <c r="D14" s="700" t="s">
        <v>984</v>
      </c>
      <c r="E14" s="700"/>
      <c r="F14" s="700"/>
      <c r="G14" s="700"/>
      <c r="H14" s="700"/>
      <c r="I14" s="700"/>
    </row>
    <row r="15" spans="1:9" x14ac:dyDescent="0.4">
      <c r="A15" s="225" t="s">
        <v>989</v>
      </c>
      <c r="D15" s="700"/>
      <c r="E15" s="700"/>
      <c r="F15" s="700"/>
      <c r="G15" s="700"/>
      <c r="H15" s="700"/>
      <c r="I15" s="700"/>
    </row>
    <row r="16" spans="1:9" x14ac:dyDescent="0.4"/>
    <row r="17" spans="4:9" x14ac:dyDescent="0.4"/>
    <row r="18" spans="4:9" ht="14.7" customHeight="1" x14ac:dyDescent="0.4">
      <c r="D18" s="624" t="s">
        <v>986</v>
      </c>
      <c r="E18" s="589"/>
      <c r="F18" s="589"/>
      <c r="G18" s="589"/>
      <c r="H18" s="589"/>
      <c r="I18" s="590"/>
    </row>
    <row r="19" spans="4:9" ht="14.7" customHeight="1" x14ac:dyDescent="0.4">
      <c r="D19" s="625"/>
      <c r="E19" s="626"/>
      <c r="F19" s="626"/>
      <c r="G19" s="626"/>
      <c r="H19" s="626"/>
      <c r="I19" s="627"/>
    </row>
    <row r="20" spans="4:9" ht="14.7" customHeight="1" x14ac:dyDescent="0.4">
      <c r="D20" s="625"/>
      <c r="E20" s="626"/>
      <c r="F20" s="626"/>
      <c r="G20" s="626"/>
      <c r="H20" s="626"/>
      <c r="I20" s="627"/>
    </row>
    <row r="21" spans="4:9" ht="14.7" customHeight="1" x14ac:dyDescent="0.4">
      <c r="D21" s="625"/>
      <c r="E21" s="626"/>
      <c r="F21" s="626"/>
      <c r="G21" s="626"/>
      <c r="H21" s="626"/>
      <c r="I21" s="627"/>
    </row>
    <row r="22" spans="4:9" ht="14.7" customHeight="1" x14ac:dyDescent="0.4">
      <c r="D22" s="628"/>
      <c r="E22" s="629"/>
      <c r="F22" s="629"/>
      <c r="G22" s="629"/>
      <c r="H22" s="629"/>
      <c r="I22" s="630"/>
    </row>
    <row r="23" spans="4:9" x14ac:dyDescent="0.4"/>
    <row r="24" spans="4:9" x14ac:dyDescent="0.4"/>
    <row r="25" spans="4:9" ht="14.7" customHeight="1" x14ac:dyDescent="0.4"/>
    <row r="26" spans="4:9" x14ac:dyDescent="0.4"/>
    <row r="27" spans="4:9" x14ac:dyDescent="0.4"/>
    <row r="28" spans="4:9" x14ac:dyDescent="0.4"/>
    <row r="29" spans="4:9" x14ac:dyDescent="0.4"/>
    <row r="30" spans="4:9" x14ac:dyDescent="0.4"/>
    <row r="31" spans="4:9" x14ac:dyDescent="0.4"/>
    <row r="32" spans="4:9" x14ac:dyDescent="0.4"/>
    <row r="33" spans="2:9" x14ac:dyDescent="0.4"/>
    <row r="34" spans="2:9" x14ac:dyDescent="0.4"/>
    <row r="35" spans="2:9" x14ac:dyDescent="0.4"/>
    <row r="36" spans="2:9" x14ac:dyDescent="0.4"/>
    <row r="37" spans="2:9" x14ac:dyDescent="0.4">
      <c r="D37" s="700" t="s">
        <v>820</v>
      </c>
      <c r="E37" s="700"/>
      <c r="F37" s="700"/>
      <c r="G37" s="700"/>
      <c r="H37" s="700"/>
      <c r="I37" s="700"/>
    </row>
    <row r="38" spans="2:9" x14ac:dyDescent="0.4">
      <c r="B38" s="5" t="s">
        <v>28</v>
      </c>
      <c r="D38" s="700"/>
      <c r="E38" s="700"/>
      <c r="F38" s="700"/>
      <c r="G38" s="700"/>
      <c r="H38" s="700"/>
      <c r="I38" s="700"/>
    </row>
    <row r="39" spans="2:9" x14ac:dyDescent="0.4"/>
    <row r="40" spans="2:9" x14ac:dyDescent="0.4"/>
    <row r="41" spans="2:9" x14ac:dyDescent="0.4"/>
    <row r="42" spans="2:9" x14ac:dyDescent="0.4"/>
    <row r="43" spans="2:9" x14ac:dyDescent="0.4"/>
    <row r="44" spans="2:9" x14ac:dyDescent="0.4"/>
    <row r="45" spans="2:9" x14ac:dyDescent="0.4"/>
    <row r="46" spans="2:9" x14ac:dyDescent="0.4"/>
    <row r="47" spans="2:9" x14ac:dyDescent="0.4"/>
    <row r="48" spans="2:9" x14ac:dyDescent="0.4"/>
    <row r="49" x14ac:dyDescent="0.4"/>
    <row r="50" x14ac:dyDescent="0.4"/>
    <row r="51" x14ac:dyDescent="0.4"/>
    <row r="52" x14ac:dyDescent="0.4"/>
    <row r="53" x14ac:dyDescent="0.4"/>
    <row r="54" x14ac:dyDescent="0.4"/>
    <row r="55" x14ac:dyDescent="0.4"/>
    <row r="56" x14ac:dyDescent="0.4"/>
    <row r="57" x14ac:dyDescent="0.4"/>
    <row r="58" x14ac:dyDescent="0.4"/>
    <row r="59" x14ac:dyDescent="0.4"/>
    <row r="60" x14ac:dyDescent="0.4"/>
    <row r="61" x14ac:dyDescent="0.4"/>
    <row r="62" x14ac:dyDescent="0.4"/>
    <row r="63" x14ac:dyDescent="0.4"/>
    <row r="64" x14ac:dyDescent="0.4"/>
    <row r="65" spans="8:14" x14ac:dyDescent="0.4"/>
    <row r="66" spans="8:14" x14ac:dyDescent="0.4"/>
    <row r="67" spans="8:14" x14ac:dyDescent="0.4"/>
    <row r="68" spans="8:14" x14ac:dyDescent="0.4"/>
    <row r="69" spans="8:14" ht="15" thickBot="1" x14ac:dyDescent="0.45">
      <c r="H69" s="409" t="s">
        <v>942</v>
      </c>
      <c r="I69" s="729" t="s">
        <v>991</v>
      </c>
      <c r="J69" s="729"/>
      <c r="K69" s="729"/>
      <c r="L69" s="729"/>
      <c r="M69" s="729"/>
      <c r="N69" s="730"/>
    </row>
    <row r="70" spans="8:14" x14ac:dyDescent="0.4">
      <c r="H70" s="340"/>
      <c r="I70" s="534"/>
      <c r="J70" s="534"/>
      <c r="K70" s="534"/>
      <c r="L70" s="534"/>
      <c r="M70" s="534"/>
      <c r="N70" s="731"/>
    </row>
    <row r="71" spans="8:14" x14ac:dyDescent="0.4">
      <c r="H71" s="342"/>
      <c r="I71" s="732"/>
      <c r="J71" s="732"/>
      <c r="K71" s="732"/>
      <c r="L71" s="732"/>
      <c r="M71" s="732"/>
      <c r="N71" s="733"/>
    </row>
    <row r="72" spans="8:14" x14ac:dyDescent="0.4"/>
    <row r="73" spans="8:14" x14ac:dyDescent="0.4"/>
    <row r="74" spans="8:14" x14ac:dyDescent="0.4"/>
    <row r="75" spans="8:14" x14ac:dyDescent="0.4"/>
    <row r="76" spans="8:14" x14ac:dyDescent="0.4"/>
    <row r="77" spans="8:14" x14ac:dyDescent="0.4"/>
    <row r="78" spans="8:14" x14ac:dyDescent="0.4"/>
    <row r="79" spans="8:14" x14ac:dyDescent="0.4"/>
    <row r="80" spans="8:14" x14ac:dyDescent="0.4"/>
    <row r="81" x14ac:dyDescent="0.4"/>
    <row r="82" x14ac:dyDescent="0.4"/>
    <row r="83" x14ac:dyDescent="0.4"/>
    <row r="84" x14ac:dyDescent="0.4"/>
    <row r="85" x14ac:dyDescent="0.4"/>
    <row r="86" x14ac:dyDescent="0.4"/>
    <row r="87" x14ac:dyDescent="0.4"/>
    <row r="88" x14ac:dyDescent="0.4"/>
    <row r="89" x14ac:dyDescent="0.4"/>
    <row r="90" x14ac:dyDescent="0.4"/>
    <row r="91" x14ac:dyDescent="0.4"/>
    <row r="92" x14ac:dyDescent="0.4"/>
    <row r="93" x14ac:dyDescent="0.4"/>
    <row r="94" x14ac:dyDescent="0.4"/>
    <row r="95" x14ac:dyDescent="0.4"/>
    <row r="96" x14ac:dyDescent="0.4"/>
    <row r="97" x14ac:dyDescent="0.4"/>
    <row r="98" x14ac:dyDescent="0.4"/>
    <row r="99" x14ac:dyDescent="0.4"/>
    <row r="100" x14ac:dyDescent="0.4"/>
    <row r="101" x14ac:dyDescent="0.4"/>
    <row r="102" x14ac:dyDescent="0.4"/>
    <row r="103" x14ac:dyDescent="0.4"/>
    <row r="104" x14ac:dyDescent="0.4"/>
    <row r="105" x14ac:dyDescent="0.4"/>
    <row r="106" x14ac:dyDescent="0.4"/>
    <row r="107" x14ac:dyDescent="0.4"/>
    <row r="108" x14ac:dyDescent="0.4"/>
    <row r="109" x14ac:dyDescent="0.4"/>
    <row r="110" x14ac:dyDescent="0.4"/>
    <row r="111" x14ac:dyDescent="0.4"/>
    <row r="112" x14ac:dyDescent="0.4"/>
    <row r="113" spans="2:9" ht="14.7" customHeight="1" x14ac:dyDescent="0.4">
      <c r="B113" s="5" t="s">
        <v>28</v>
      </c>
      <c r="D113" s="700" t="s">
        <v>848</v>
      </c>
      <c r="E113" s="700"/>
      <c r="F113" s="700"/>
      <c r="G113" s="700"/>
      <c r="H113" s="700"/>
      <c r="I113" s="700"/>
    </row>
    <row r="114" spans="2:9" ht="14.7" customHeight="1" x14ac:dyDescent="0.4">
      <c r="D114" s="700"/>
      <c r="E114" s="700"/>
      <c r="F114" s="700"/>
      <c r="G114" s="700"/>
      <c r="H114" s="700"/>
      <c r="I114" s="700"/>
    </row>
    <row r="115" spans="2:9" x14ac:dyDescent="0.4"/>
    <row r="116" spans="2:9" x14ac:dyDescent="0.4">
      <c r="C116" s="738" t="s">
        <v>990</v>
      </c>
      <c r="D116" s="738"/>
      <c r="E116" s="738"/>
      <c r="F116" s="738"/>
      <c r="G116" s="738"/>
      <c r="H116" s="32"/>
    </row>
    <row r="117" spans="2:9" x14ac:dyDescent="0.4"/>
    <row r="118" spans="2:9" x14ac:dyDescent="0.4"/>
    <row r="119" spans="2:9" x14ac:dyDescent="0.4"/>
    <row r="120" spans="2:9" x14ac:dyDescent="0.4"/>
    <row r="121" spans="2:9" x14ac:dyDescent="0.4"/>
    <row r="122" spans="2:9" x14ac:dyDescent="0.4"/>
    <row r="123" spans="2:9" x14ac:dyDescent="0.4"/>
    <row r="124" spans="2:9" x14ac:dyDescent="0.4"/>
    <row r="125" spans="2:9" x14ac:dyDescent="0.4"/>
    <row r="126" spans="2:9" x14ac:dyDescent="0.4"/>
    <row r="127" spans="2:9" x14ac:dyDescent="0.4"/>
    <row r="128" spans="2:9" x14ac:dyDescent="0.4"/>
    <row r="129" x14ac:dyDescent="0.4"/>
    <row r="130" x14ac:dyDescent="0.4"/>
    <row r="131" x14ac:dyDescent="0.4"/>
    <row r="132" x14ac:dyDescent="0.4"/>
    <row r="133" x14ac:dyDescent="0.4"/>
    <row r="134" x14ac:dyDescent="0.4"/>
    <row r="135" x14ac:dyDescent="0.4"/>
    <row r="136" x14ac:dyDescent="0.4"/>
    <row r="137" x14ac:dyDescent="0.4"/>
    <row r="138" x14ac:dyDescent="0.4"/>
    <row r="139" x14ac:dyDescent="0.4"/>
    <row r="140" x14ac:dyDescent="0.4"/>
    <row r="141" x14ac:dyDescent="0.4"/>
    <row r="142" x14ac:dyDescent="0.4"/>
    <row r="143" x14ac:dyDescent="0.4"/>
    <row r="144" x14ac:dyDescent="0.4"/>
    <row r="145" spans="4:9" x14ac:dyDescent="0.4"/>
    <row r="146" spans="4:9" x14ac:dyDescent="0.4"/>
    <row r="147" spans="4:9" x14ac:dyDescent="0.4"/>
    <row r="148" spans="4:9" x14ac:dyDescent="0.4"/>
    <row r="149" spans="4:9" x14ac:dyDescent="0.4"/>
    <row r="150" spans="4:9" x14ac:dyDescent="0.4"/>
    <row r="151" spans="4:9" x14ac:dyDescent="0.4"/>
    <row r="152" spans="4:9" x14ac:dyDescent="0.4"/>
    <row r="153" spans="4:9" x14ac:dyDescent="0.4"/>
    <row r="154" spans="4:9" x14ac:dyDescent="0.4"/>
    <row r="155" spans="4:9" x14ac:dyDescent="0.4"/>
    <row r="156" spans="4:9" x14ac:dyDescent="0.4"/>
    <row r="157" spans="4:9" x14ac:dyDescent="0.4"/>
    <row r="158" spans="4:9" x14ac:dyDescent="0.4"/>
    <row r="159" spans="4:9" ht="14.7" customHeight="1" x14ac:dyDescent="0.4">
      <c r="D159" s="415"/>
      <c r="E159" s="415"/>
      <c r="F159" s="415"/>
      <c r="G159" s="415"/>
      <c r="H159" s="415"/>
      <c r="I159" s="415"/>
    </row>
    <row r="160" spans="4:9" ht="14.7" customHeight="1" x14ac:dyDescent="0.4">
      <c r="D160" s="415"/>
      <c r="E160" s="415"/>
      <c r="F160" s="415"/>
      <c r="G160" s="415"/>
      <c r="H160" s="415"/>
      <c r="I160" s="415"/>
    </row>
    <row r="161" spans="3:11" x14ac:dyDescent="0.4"/>
    <row r="162" spans="3:11" x14ac:dyDescent="0.4"/>
    <row r="163" spans="3:11" x14ac:dyDescent="0.4"/>
    <row r="164" spans="3:11" x14ac:dyDescent="0.4"/>
    <row r="165" spans="3:11" x14ac:dyDescent="0.4"/>
    <row r="166" spans="3:11" x14ac:dyDescent="0.4"/>
    <row r="167" spans="3:11" x14ac:dyDescent="0.4"/>
    <row r="168" spans="3:11" x14ac:dyDescent="0.4"/>
    <row r="169" spans="3:11" x14ac:dyDescent="0.4"/>
    <row r="170" spans="3:11" x14ac:dyDescent="0.4"/>
    <row r="171" spans="3:11" x14ac:dyDescent="0.4"/>
    <row r="172" spans="3:11" x14ac:dyDescent="0.4"/>
    <row r="173" spans="3:11" x14ac:dyDescent="0.4"/>
    <row r="174" spans="3:11" x14ac:dyDescent="0.4"/>
    <row r="175" spans="3:11" x14ac:dyDescent="0.4"/>
    <row r="176" spans="3:11" ht="15" customHeight="1" x14ac:dyDescent="0.4">
      <c r="C176" s="595" t="s">
        <v>1017</v>
      </c>
      <c r="D176" s="595"/>
      <c r="E176" s="595"/>
      <c r="F176" s="595"/>
      <c r="G176" s="595"/>
      <c r="H176" s="595"/>
      <c r="I176" s="595"/>
      <c r="J176" s="595"/>
      <c r="K176" s="595"/>
    </row>
    <row r="177" spans="2:11" x14ac:dyDescent="0.4">
      <c r="C177" s="595"/>
      <c r="D177" s="595"/>
      <c r="E177" s="595"/>
      <c r="F177" s="595"/>
      <c r="G177" s="595"/>
      <c r="H177" s="595"/>
      <c r="I177" s="595"/>
      <c r="J177" s="595"/>
      <c r="K177" s="595"/>
    </row>
    <row r="178" spans="2:11" x14ac:dyDescent="0.4"/>
    <row r="179" spans="2:11" x14ac:dyDescent="0.4"/>
    <row r="180" spans="2:11" x14ac:dyDescent="0.4"/>
    <row r="181" spans="2:11" x14ac:dyDescent="0.4"/>
    <row r="182" spans="2:11" x14ac:dyDescent="0.4"/>
    <row r="183" spans="2:11" x14ac:dyDescent="0.4"/>
    <row r="184" spans="2:11" x14ac:dyDescent="0.4">
      <c r="B184" s="5" t="s">
        <v>28</v>
      </c>
      <c r="C184" s="700" t="s">
        <v>850</v>
      </c>
      <c r="D184" s="700"/>
      <c r="E184" s="700"/>
      <c r="F184" s="700"/>
      <c r="G184" s="700"/>
      <c r="H184" s="700"/>
      <c r="I184" s="700"/>
    </row>
    <row r="185" spans="2:11" x14ac:dyDescent="0.4">
      <c r="C185" s="700"/>
      <c r="D185" s="700"/>
      <c r="E185" s="700"/>
      <c r="F185" s="700"/>
      <c r="G185" s="700"/>
      <c r="H185" s="700"/>
      <c r="I185" s="700"/>
    </row>
    <row r="186" spans="2:11" x14ac:dyDescent="0.4"/>
    <row r="187" spans="2:11" x14ac:dyDescent="0.4">
      <c r="C187" t="s">
        <v>992</v>
      </c>
    </row>
    <row r="188" spans="2:11" x14ac:dyDescent="0.4">
      <c r="C188" s="559" t="s">
        <v>993</v>
      </c>
      <c r="D188" s="559"/>
      <c r="E188" s="559"/>
      <c r="F188" s="559"/>
      <c r="G188" s="559"/>
      <c r="H188" s="559"/>
      <c r="I188" s="559"/>
    </row>
    <row r="189" spans="2:11" x14ac:dyDescent="0.4">
      <c r="C189" s="559"/>
      <c r="D189" s="559"/>
      <c r="E189" s="559"/>
      <c r="F189" s="559"/>
      <c r="G189" s="559"/>
      <c r="H189" s="559"/>
      <c r="I189" s="559"/>
    </row>
    <row r="190" spans="2:11" x14ac:dyDescent="0.4">
      <c r="C190" s="559"/>
      <c r="D190" s="559"/>
      <c r="E190" s="559"/>
      <c r="F190" s="559"/>
      <c r="G190" s="559"/>
      <c r="H190" s="559"/>
      <c r="I190" s="559"/>
    </row>
    <row r="191" spans="2:11" x14ac:dyDescent="0.4">
      <c r="C191" s="559"/>
      <c r="D191" s="559"/>
      <c r="E191" s="559"/>
      <c r="F191" s="559"/>
      <c r="G191" s="559"/>
      <c r="H191" s="559"/>
      <c r="I191" s="559"/>
    </row>
    <row r="192" spans="2:11" x14ac:dyDescent="0.4">
      <c r="C192" s="559"/>
      <c r="D192" s="559"/>
      <c r="E192" s="559"/>
      <c r="F192" s="559"/>
      <c r="G192" s="559"/>
      <c r="H192" s="559"/>
      <c r="I192" s="559"/>
    </row>
    <row r="193" spans="3:9" x14ac:dyDescent="0.4">
      <c r="C193" s="559"/>
      <c r="D193" s="559"/>
      <c r="E193" s="559"/>
      <c r="F193" s="559"/>
      <c r="G193" s="559"/>
      <c r="H193" s="559"/>
      <c r="I193" s="559"/>
    </row>
    <row r="194" spans="3:9" x14ac:dyDescent="0.4">
      <c r="C194" s="559"/>
      <c r="D194" s="559"/>
      <c r="E194" s="559"/>
      <c r="F194" s="559"/>
      <c r="G194" s="559"/>
      <c r="H194" s="559"/>
      <c r="I194" s="559"/>
    </row>
    <row r="195" spans="3:9" x14ac:dyDescent="0.4">
      <c r="C195" s="559"/>
      <c r="D195" s="559"/>
      <c r="E195" s="559"/>
      <c r="F195" s="559"/>
      <c r="G195" s="559"/>
      <c r="H195" s="559"/>
      <c r="I195" s="559"/>
    </row>
    <row r="196" spans="3:9" x14ac:dyDescent="0.4">
      <c r="C196" s="559"/>
      <c r="D196" s="559"/>
      <c r="E196" s="559"/>
      <c r="F196" s="559"/>
      <c r="G196" s="559"/>
      <c r="H196" s="559"/>
      <c r="I196" s="559"/>
    </row>
    <row r="197" spans="3:9" x14ac:dyDescent="0.4">
      <c r="C197" s="559"/>
      <c r="D197" s="559"/>
      <c r="E197" s="559"/>
      <c r="F197" s="559"/>
      <c r="G197" s="559"/>
      <c r="H197" s="559"/>
      <c r="I197" s="559"/>
    </row>
    <row r="198" spans="3:9" x14ac:dyDescent="0.4"/>
    <row r="199" spans="3:9" x14ac:dyDescent="0.4"/>
    <row r="200" spans="3:9" x14ac:dyDescent="0.4"/>
    <row r="201" spans="3:9" x14ac:dyDescent="0.4"/>
    <row r="202" spans="3:9" x14ac:dyDescent="0.4"/>
    <row r="203" spans="3:9" x14ac:dyDescent="0.4"/>
    <row r="204" spans="3:9" x14ac:dyDescent="0.4"/>
  </sheetData>
  <mergeCells count="14">
    <mergeCell ref="A3:A5"/>
    <mergeCell ref="D113:I114"/>
    <mergeCell ref="A7:A10"/>
    <mergeCell ref="D14:I15"/>
    <mergeCell ref="D37:I38"/>
    <mergeCell ref="D18:I22"/>
    <mergeCell ref="A13:A14"/>
    <mergeCell ref="I69:N71"/>
    <mergeCell ref="C184:I185"/>
    <mergeCell ref="C188:I197"/>
    <mergeCell ref="C116:G116"/>
    <mergeCell ref="D1:I2"/>
    <mergeCell ref="B1:C1"/>
    <mergeCell ref="C176:K177"/>
  </mergeCells>
  <hyperlinks>
    <hyperlink ref="B1:C1" location="Indholdsfortegnelse!B1" display="Indholdsfortegnelse" xr:uid="{F97C3F5C-2977-4782-BC9B-BE1B105826CF}"/>
    <hyperlink ref="B2" location="'Repeated Measures ANOVA'!B64" display="SPSS-Vejledning" xr:uid="{468E89CB-882D-44E5-B951-2211AE41C2D8}"/>
    <hyperlink ref="B38" location="'Repeated Measures ANOVA'!B1" display="Top" xr:uid="{37BE8E43-ACDE-4E96-B6C7-849ED342B008}"/>
    <hyperlink ref="B113" location="'Repeated Measures ANOVA'!B1" display="Top" xr:uid="{94FEA0BC-EF6E-4D50-AEC3-662B29852EED}"/>
    <hyperlink ref="B184" location="'Repeated Measures ANOVA'!B1" display="Top" xr:uid="{C626D69B-EE43-46AF-A650-138D7AA6C74C}"/>
  </hyperlink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B511A2-2707-4B1E-95B5-EE4817BDECE3}">
  <sheetPr>
    <tabColor theme="8" tint="0.59999389629810485"/>
  </sheetPr>
  <dimension ref="A1:X158"/>
  <sheetViews>
    <sheetView topLeftCell="B1" workbookViewId="0">
      <selection activeCell="B1" sqref="B1:C1"/>
    </sheetView>
  </sheetViews>
  <sheetFormatPr defaultColWidth="0" defaultRowHeight="14.6" zeroHeight="1" outlineLevelCol="1" x14ac:dyDescent="0.4"/>
  <cols>
    <col min="1" max="1" width="42.765625" hidden="1" customWidth="1" outlineLevel="1"/>
    <col min="2" max="2" width="9.07421875" customWidth="1" collapsed="1"/>
    <col min="3" max="24" width="9.07421875" customWidth="1"/>
    <col min="25" max="16384" width="8.84375" hidden="1"/>
  </cols>
  <sheetData>
    <row r="1" spans="1:9" x14ac:dyDescent="0.4">
      <c r="B1" s="639" t="s">
        <v>17</v>
      </c>
      <c r="C1" s="639"/>
      <c r="D1" s="741" t="s">
        <v>679</v>
      </c>
      <c r="E1" s="741"/>
      <c r="F1" s="741"/>
      <c r="G1" s="741"/>
      <c r="H1" s="741"/>
      <c r="I1" s="741"/>
    </row>
    <row r="2" spans="1:9" x14ac:dyDescent="0.4">
      <c r="A2" s="534" t="s">
        <v>996</v>
      </c>
      <c r="B2" s="639" t="s">
        <v>820</v>
      </c>
      <c r="C2" s="639"/>
      <c r="D2" s="741"/>
      <c r="E2" s="741"/>
      <c r="F2" s="741"/>
      <c r="G2" s="741"/>
      <c r="H2" s="741"/>
      <c r="I2" s="741"/>
    </row>
    <row r="3" spans="1:9" x14ac:dyDescent="0.4">
      <c r="A3" s="534"/>
    </row>
    <row r="4" spans="1:9" x14ac:dyDescent="0.4">
      <c r="A4" s="534"/>
    </row>
    <row r="5" spans="1:9" ht="15" customHeight="1" x14ac:dyDescent="0.4">
      <c r="D5" s="534" t="s">
        <v>1000</v>
      </c>
      <c r="E5" s="534"/>
      <c r="F5" s="534"/>
      <c r="G5" s="534"/>
      <c r="H5" s="534"/>
      <c r="I5" s="534"/>
    </row>
    <row r="6" spans="1:9" x14ac:dyDescent="0.4">
      <c r="D6" s="534"/>
      <c r="E6" s="534"/>
      <c r="F6" s="534"/>
      <c r="G6" s="534"/>
      <c r="H6" s="534"/>
      <c r="I6" s="534"/>
    </row>
    <row r="7" spans="1:9" x14ac:dyDescent="0.4">
      <c r="D7" s="534"/>
      <c r="E7" s="534"/>
      <c r="F7" s="534"/>
      <c r="G7" s="534"/>
      <c r="H7" s="534"/>
      <c r="I7" s="534"/>
    </row>
    <row r="8" spans="1:9" x14ac:dyDescent="0.4">
      <c r="D8" s="534"/>
      <c r="E8" s="534"/>
      <c r="F8" s="534"/>
      <c r="G8" s="534"/>
      <c r="H8" s="534"/>
      <c r="I8" s="534"/>
    </row>
    <row r="9" spans="1:9" x14ac:dyDescent="0.4">
      <c r="D9" s="534"/>
      <c r="E9" s="534"/>
      <c r="F9" s="534"/>
      <c r="G9" s="534"/>
      <c r="H9" s="534"/>
      <c r="I9" s="534"/>
    </row>
    <row r="10" spans="1:9" x14ac:dyDescent="0.4">
      <c r="D10" s="534"/>
      <c r="E10" s="534"/>
      <c r="F10" s="534"/>
      <c r="G10" s="534"/>
      <c r="H10" s="534"/>
      <c r="I10" s="534"/>
    </row>
    <row r="11" spans="1:9" x14ac:dyDescent="0.4">
      <c r="D11" s="534"/>
      <c r="E11" s="534"/>
      <c r="F11" s="534"/>
      <c r="G11" s="534"/>
      <c r="H11" s="534"/>
      <c r="I11" s="534"/>
    </row>
    <row r="12" spans="1:9" x14ac:dyDescent="0.4">
      <c r="D12" s="416"/>
      <c r="E12" s="416"/>
      <c r="F12" s="416"/>
      <c r="G12" s="416"/>
      <c r="H12" s="416"/>
      <c r="I12" s="416"/>
    </row>
    <row r="13" spans="1:9" x14ac:dyDescent="0.4"/>
    <row r="14" spans="1:9" x14ac:dyDescent="0.4">
      <c r="D14" s="700" t="s">
        <v>984</v>
      </c>
      <c r="E14" s="700"/>
      <c r="F14" s="700"/>
      <c r="G14" s="700"/>
      <c r="H14" s="700"/>
      <c r="I14" s="700"/>
    </row>
    <row r="15" spans="1:9" x14ac:dyDescent="0.4">
      <c r="D15" s="700"/>
      <c r="E15" s="700"/>
      <c r="F15" s="700"/>
      <c r="G15" s="700"/>
      <c r="H15" s="700"/>
      <c r="I15" s="700"/>
    </row>
    <row r="16" spans="1:9" x14ac:dyDescent="0.4"/>
    <row r="17" spans="4:9" x14ac:dyDescent="0.4"/>
    <row r="18" spans="4:9" x14ac:dyDescent="0.4">
      <c r="D18" s="624" t="s">
        <v>1001</v>
      </c>
      <c r="E18" s="589"/>
      <c r="F18" s="589"/>
      <c r="G18" s="589"/>
      <c r="H18" s="589"/>
      <c r="I18" s="590"/>
    </row>
    <row r="19" spans="4:9" x14ac:dyDescent="0.4">
      <c r="D19" s="625"/>
      <c r="E19" s="626"/>
      <c r="F19" s="626"/>
      <c r="G19" s="626"/>
      <c r="H19" s="626"/>
      <c r="I19" s="627"/>
    </row>
    <row r="20" spans="4:9" x14ac:dyDescent="0.4">
      <c r="D20" s="625"/>
      <c r="E20" s="626"/>
      <c r="F20" s="626"/>
      <c r="G20" s="626"/>
      <c r="H20" s="626"/>
      <c r="I20" s="627"/>
    </row>
    <row r="21" spans="4:9" x14ac:dyDescent="0.4">
      <c r="D21" s="625"/>
      <c r="E21" s="626"/>
      <c r="F21" s="626"/>
      <c r="G21" s="626"/>
      <c r="H21" s="626"/>
      <c r="I21" s="627"/>
    </row>
    <row r="22" spans="4:9" x14ac:dyDescent="0.4">
      <c r="D22" s="628"/>
      <c r="E22" s="629"/>
      <c r="F22" s="629"/>
      <c r="G22" s="629"/>
      <c r="H22" s="629"/>
      <c r="I22" s="630"/>
    </row>
    <row r="23" spans="4:9" x14ac:dyDescent="0.4"/>
    <row r="24" spans="4:9" x14ac:dyDescent="0.4"/>
    <row r="25" spans="4:9" x14ac:dyDescent="0.4"/>
    <row r="26" spans="4:9" x14ac:dyDescent="0.4"/>
    <row r="27" spans="4:9" x14ac:dyDescent="0.4"/>
    <row r="28" spans="4:9" x14ac:dyDescent="0.4"/>
    <row r="29" spans="4:9" x14ac:dyDescent="0.4"/>
    <row r="30" spans="4:9" x14ac:dyDescent="0.4"/>
    <row r="31" spans="4:9" x14ac:dyDescent="0.4"/>
    <row r="32" spans="4:9" x14ac:dyDescent="0.4"/>
    <row r="33" spans="4:9" x14ac:dyDescent="0.4"/>
    <row r="34" spans="4:9" x14ac:dyDescent="0.4"/>
    <row r="35" spans="4:9" x14ac:dyDescent="0.4"/>
    <row r="36" spans="4:9" x14ac:dyDescent="0.4">
      <c r="D36" s="700" t="s">
        <v>820</v>
      </c>
      <c r="E36" s="700"/>
      <c r="F36" s="700"/>
      <c r="G36" s="700"/>
      <c r="H36" s="700"/>
      <c r="I36" s="700"/>
    </row>
    <row r="37" spans="4:9" x14ac:dyDescent="0.4">
      <c r="D37" s="700"/>
      <c r="E37" s="700"/>
      <c r="F37" s="700"/>
      <c r="G37" s="700"/>
      <c r="H37" s="700"/>
      <c r="I37" s="700"/>
    </row>
    <row r="38" spans="4:9" x14ac:dyDescent="0.4"/>
    <row r="39" spans="4:9" x14ac:dyDescent="0.4"/>
    <row r="40" spans="4:9" x14ac:dyDescent="0.4"/>
    <row r="41" spans="4:9" x14ac:dyDescent="0.4"/>
    <row r="42" spans="4:9" x14ac:dyDescent="0.4"/>
    <row r="43" spans="4:9" x14ac:dyDescent="0.4"/>
    <row r="44" spans="4:9" x14ac:dyDescent="0.4"/>
    <row r="45" spans="4:9" x14ac:dyDescent="0.4"/>
    <row r="46" spans="4:9" x14ac:dyDescent="0.4"/>
    <row r="47" spans="4:9" x14ac:dyDescent="0.4"/>
    <row r="48" spans="4:9" x14ac:dyDescent="0.4"/>
    <row r="49" x14ac:dyDescent="0.4"/>
    <row r="50" x14ac:dyDescent="0.4"/>
    <row r="51" x14ac:dyDescent="0.4"/>
    <row r="52" x14ac:dyDescent="0.4"/>
    <row r="53" x14ac:dyDescent="0.4"/>
    <row r="54" x14ac:dyDescent="0.4"/>
    <row r="55" x14ac:dyDescent="0.4"/>
    <row r="56" x14ac:dyDescent="0.4"/>
    <row r="57" x14ac:dyDescent="0.4"/>
    <row r="58" x14ac:dyDescent="0.4"/>
    <row r="59" x14ac:dyDescent="0.4"/>
    <row r="60" x14ac:dyDescent="0.4"/>
    <row r="61" x14ac:dyDescent="0.4"/>
    <row r="62" x14ac:dyDescent="0.4"/>
    <row r="63" x14ac:dyDescent="0.4"/>
    <row r="64" x14ac:dyDescent="0.4"/>
    <row r="65" spans="2:9" x14ac:dyDescent="0.4"/>
    <row r="66" spans="2:9" x14ac:dyDescent="0.4"/>
    <row r="67" spans="2:9" x14ac:dyDescent="0.4"/>
    <row r="68" spans="2:9" x14ac:dyDescent="0.4"/>
    <row r="69" spans="2:9" x14ac:dyDescent="0.4"/>
    <row r="70" spans="2:9" x14ac:dyDescent="0.4"/>
    <row r="71" spans="2:9" x14ac:dyDescent="0.4"/>
    <row r="72" spans="2:9" x14ac:dyDescent="0.4"/>
    <row r="73" spans="2:9" x14ac:dyDescent="0.4"/>
    <row r="74" spans="2:9" x14ac:dyDescent="0.4"/>
    <row r="75" spans="2:9" x14ac:dyDescent="0.4"/>
    <row r="76" spans="2:9" x14ac:dyDescent="0.4"/>
    <row r="77" spans="2:9" x14ac:dyDescent="0.4"/>
    <row r="78" spans="2:9" x14ac:dyDescent="0.4"/>
    <row r="79" spans="2:9" x14ac:dyDescent="0.4"/>
    <row r="80" spans="2:9" x14ac:dyDescent="0.4">
      <c r="B80" s="5" t="s">
        <v>28</v>
      </c>
      <c r="D80" s="719" t="s">
        <v>848</v>
      </c>
      <c r="E80" s="719"/>
      <c r="F80" s="719"/>
      <c r="G80" s="719"/>
      <c r="H80" s="719"/>
      <c r="I80" s="719"/>
    </row>
    <row r="81" spans="4:9" x14ac:dyDescent="0.4">
      <c r="D81" s="719"/>
      <c r="E81" s="719"/>
      <c r="F81" s="719"/>
      <c r="G81" s="719"/>
      <c r="H81" s="719"/>
      <c r="I81" s="719"/>
    </row>
    <row r="82" spans="4:9" x14ac:dyDescent="0.4"/>
    <row r="83" spans="4:9" x14ac:dyDescent="0.4"/>
    <row r="84" spans="4:9" x14ac:dyDescent="0.4"/>
    <row r="85" spans="4:9" x14ac:dyDescent="0.4"/>
    <row r="86" spans="4:9" x14ac:dyDescent="0.4"/>
    <row r="87" spans="4:9" x14ac:dyDescent="0.4"/>
    <row r="88" spans="4:9" x14ac:dyDescent="0.4"/>
    <row r="89" spans="4:9" x14ac:dyDescent="0.4"/>
    <row r="90" spans="4:9" x14ac:dyDescent="0.4"/>
    <row r="91" spans="4:9" x14ac:dyDescent="0.4"/>
    <row r="92" spans="4:9" x14ac:dyDescent="0.4"/>
    <row r="93" spans="4:9" x14ac:dyDescent="0.4"/>
    <row r="94" spans="4:9" x14ac:dyDescent="0.4"/>
    <row r="95" spans="4:9" x14ac:dyDescent="0.4"/>
    <row r="96" spans="4:9" x14ac:dyDescent="0.4"/>
    <row r="97" x14ac:dyDescent="0.4"/>
    <row r="98" x14ac:dyDescent="0.4"/>
    <row r="99" x14ac:dyDescent="0.4"/>
    <row r="100" x14ac:dyDescent="0.4"/>
    <row r="101" x14ac:dyDescent="0.4"/>
    <row r="102" x14ac:dyDescent="0.4"/>
    <row r="103" x14ac:dyDescent="0.4"/>
    <row r="104" x14ac:dyDescent="0.4"/>
    <row r="105" x14ac:dyDescent="0.4"/>
    <row r="106" x14ac:dyDescent="0.4"/>
    <row r="107" x14ac:dyDescent="0.4"/>
    <row r="108" x14ac:dyDescent="0.4"/>
    <row r="109" x14ac:dyDescent="0.4"/>
    <row r="110" x14ac:dyDescent="0.4"/>
    <row r="111" x14ac:dyDescent="0.4"/>
    <row r="112" x14ac:dyDescent="0.4"/>
    <row r="113" x14ac:dyDescent="0.4"/>
    <row r="114" x14ac:dyDescent="0.4"/>
    <row r="115" x14ac:dyDescent="0.4"/>
    <row r="116" x14ac:dyDescent="0.4"/>
    <row r="117" x14ac:dyDescent="0.4"/>
    <row r="118" x14ac:dyDescent="0.4"/>
    <row r="119" x14ac:dyDescent="0.4"/>
    <row r="120" x14ac:dyDescent="0.4"/>
    <row r="121" x14ac:dyDescent="0.4"/>
    <row r="122" x14ac:dyDescent="0.4"/>
    <row r="123" x14ac:dyDescent="0.4"/>
    <row r="124" x14ac:dyDescent="0.4"/>
    <row r="125" x14ac:dyDescent="0.4"/>
    <row r="126" x14ac:dyDescent="0.4"/>
    <row r="127" x14ac:dyDescent="0.4"/>
    <row r="128" x14ac:dyDescent="0.4"/>
    <row r="129" spans="2:12" x14ac:dyDescent="0.4"/>
    <row r="130" spans="2:12" x14ac:dyDescent="0.4"/>
    <row r="131" spans="2:12" x14ac:dyDescent="0.4"/>
    <row r="132" spans="2:12" x14ac:dyDescent="0.4"/>
    <row r="133" spans="2:12" x14ac:dyDescent="0.4"/>
    <row r="134" spans="2:12" x14ac:dyDescent="0.4"/>
    <row r="135" spans="2:12" x14ac:dyDescent="0.4"/>
    <row r="136" spans="2:12" x14ac:dyDescent="0.4"/>
    <row r="137" spans="2:12" x14ac:dyDescent="0.4"/>
    <row r="138" spans="2:12" x14ac:dyDescent="0.4"/>
    <row r="139" spans="2:12" ht="14.7" customHeight="1" x14ac:dyDescent="0.4">
      <c r="B139" s="5" t="s">
        <v>28</v>
      </c>
      <c r="D139" s="700" t="s">
        <v>850</v>
      </c>
      <c r="E139" s="700"/>
      <c r="F139" s="700"/>
      <c r="G139" s="700"/>
      <c r="H139" s="700"/>
      <c r="I139" s="700"/>
    </row>
    <row r="140" spans="2:12" ht="14.7" customHeight="1" x14ac:dyDescent="0.4">
      <c r="D140" s="700"/>
      <c r="E140" s="700"/>
      <c r="F140" s="700"/>
      <c r="G140" s="700"/>
      <c r="H140" s="700"/>
      <c r="I140" s="700"/>
    </row>
    <row r="141" spans="2:12" x14ac:dyDescent="0.4"/>
    <row r="142" spans="2:12" x14ac:dyDescent="0.4"/>
    <row r="143" spans="2:12" ht="14.7" customHeight="1" x14ac:dyDescent="0.4">
      <c r="D143" s="534" t="s">
        <v>1002</v>
      </c>
      <c r="E143" s="534"/>
      <c r="F143" s="534"/>
      <c r="G143" s="534"/>
      <c r="H143" s="534"/>
      <c r="I143" s="534"/>
      <c r="J143" s="534"/>
      <c r="K143" s="534"/>
      <c r="L143" s="534"/>
    </row>
    <row r="144" spans="2:12" ht="14.7" customHeight="1" x14ac:dyDescent="0.4">
      <c r="D144" s="534"/>
      <c r="E144" s="534"/>
      <c r="F144" s="534"/>
      <c r="G144" s="534"/>
      <c r="H144" s="534"/>
      <c r="I144" s="534"/>
      <c r="J144" s="534"/>
      <c r="K144" s="534"/>
      <c r="L144" s="534"/>
    </row>
    <row r="145" spans="4:12" ht="14.7" customHeight="1" x14ac:dyDescent="0.4">
      <c r="D145" s="534"/>
      <c r="E145" s="534"/>
      <c r="F145" s="534"/>
      <c r="G145" s="534"/>
      <c r="H145" s="534"/>
      <c r="I145" s="534"/>
      <c r="J145" s="534"/>
      <c r="K145" s="534"/>
      <c r="L145" s="534"/>
    </row>
    <row r="146" spans="4:12" ht="14.7" customHeight="1" x14ac:dyDescent="0.4">
      <c r="D146" s="534"/>
      <c r="E146" s="534"/>
      <c r="F146" s="534"/>
      <c r="G146" s="534"/>
      <c r="H146" s="534"/>
      <c r="I146" s="534"/>
      <c r="J146" s="534"/>
      <c r="K146" s="534"/>
      <c r="L146" s="534"/>
    </row>
    <row r="147" spans="4:12" ht="14.7" customHeight="1" x14ac:dyDescent="0.4">
      <c r="D147" s="534"/>
      <c r="E147" s="534"/>
      <c r="F147" s="534"/>
      <c r="G147" s="534"/>
      <c r="H147" s="534"/>
      <c r="I147" s="534"/>
      <c r="J147" s="534"/>
      <c r="K147" s="534"/>
      <c r="L147" s="534"/>
    </row>
    <row r="148" spans="4:12" ht="14.7" customHeight="1" x14ac:dyDescent="0.4">
      <c r="D148" s="534"/>
      <c r="E148" s="534"/>
      <c r="F148" s="534"/>
      <c r="G148" s="534"/>
      <c r="H148" s="534"/>
      <c r="I148" s="534"/>
      <c r="J148" s="534"/>
      <c r="K148" s="534"/>
      <c r="L148" s="534"/>
    </row>
    <row r="149" spans="4:12" ht="14.7" customHeight="1" x14ac:dyDescent="0.4">
      <c r="D149" s="534"/>
      <c r="E149" s="534"/>
      <c r="F149" s="534"/>
      <c r="G149" s="534"/>
      <c r="H149" s="534"/>
      <c r="I149" s="534"/>
      <c r="J149" s="534"/>
      <c r="K149" s="534"/>
      <c r="L149" s="534"/>
    </row>
    <row r="150" spans="4:12" ht="14.7" customHeight="1" x14ac:dyDescent="0.4">
      <c r="D150" s="534"/>
      <c r="E150" s="534"/>
      <c r="F150" s="534"/>
      <c r="G150" s="534"/>
      <c r="H150" s="534"/>
      <c r="I150" s="534"/>
      <c r="J150" s="534"/>
      <c r="K150" s="534"/>
      <c r="L150" s="534"/>
    </row>
    <row r="151" spans="4:12" ht="14.7" customHeight="1" x14ac:dyDescent="0.4">
      <c r="D151" s="534"/>
      <c r="E151" s="534"/>
      <c r="F151" s="534"/>
      <c r="G151" s="534"/>
      <c r="H151" s="534"/>
      <c r="I151" s="534"/>
      <c r="J151" s="534"/>
      <c r="K151" s="534"/>
      <c r="L151" s="534"/>
    </row>
    <row r="152" spans="4:12" ht="14.7" customHeight="1" x14ac:dyDescent="0.4">
      <c r="D152" s="534"/>
      <c r="E152" s="534"/>
      <c r="F152" s="534"/>
      <c r="G152" s="534"/>
      <c r="H152" s="534"/>
      <c r="I152" s="534"/>
      <c r="J152" s="534"/>
      <c r="K152" s="534"/>
      <c r="L152" s="534"/>
    </row>
    <row r="153" spans="4:12" ht="14.7" customHeight="1" x14ac:dyDescent="0.4">
      <c r="D153" s="534"/>
      <c r="E153" s="534"/>
      <c r="F153" s="534"/>
      <c r="G153" s="534"/>
      <c r="H153" s="534"/>
      <c r="I153" s="534"/>
      <c r="J153" s="534"/>
      <c r="K153" s="534"/>
      <c r="L153" s="534"/>
    </row>
    <row r="154" spans="4:12" x14ac:dyDescent="0.4"/>
    <row r="155" spans="4:12" x14ac:dyDescent="0.4"/>
    <row r="156" spans="4:12" x14ac:dyDescent="0.4"/>
    <row r="157" spans="4:12" x14ac:dyDescent="0.4"/>
    <row r="158" spans="4:12" x14ac:dyDescent="0.4"/>
  </sheetData>
  <mergeCells count="11">
    <mergeCell ref="A2:A4"/>
    <mergeCell ref="D5:I11"/>
    <mergeCell ref="D36:I37"/>
    <mergeCell ref="D80:I81"/>
    <mergeCell ref="D14:I15"/>
    <mergeCell ref="D18:I22"/>
    <mergeCell ref="D139:I140"/>
    <mergeCell ref="B1:C1"/>
    <mergeCell ref="B2:C2"/>
    <mergeCell ref="D143:L153"/>
    <mergeCell ref="D1:I2"/>
  </mergeCells>
  <hyperlinks>
    <hyperlink ref="B1:C1" location="Indholdsfortegnelse!B1" display="Indholdsfortegnelse" xr:uid="{0490D61A-BF4C-470B-93EA-14F1D03E2B85}"/>
    <hyperlink ref="B2:C2" location="'Factorial Rep-Measures ANOVA'!B53" display="SPSS-Vejledning" xr:uid="{CB381B8E-732C-4763-9183-67533AAFB10C}"/>
    <hyperlink ref="B80" location="'Factorial Rep-Measures ANOVA'!B1" display="Top" xr:uid="{E07D7F7B-431A-4A45-89FF-7B045ED67392}"/>
    <hyperlink ref="B139" location="'Factorial Rep-Measures ANOVA'!B1" display="Top" xr:uid="{15936A6B-7AE5-4471-8D96-516642770661}"/>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81A193-4BAA-453A-8F5F-A4BF361DA219}">
  <sheetPr>
    <tabColor theme="8" tint="0.59999389629810485"/>
  </sheetPr>
  <dimension ref="A1:W159"/>
  <sheetViews>
    <sheetView topLeftCell="B1" workbookViewId="0">
      <selection activeCell="B1" sqref="B1:C1"/>
    </sheetView>
  </sheetViews>
  <sheetFormatPr defaultColWidth="0" defaultRowHeight="14.6" zeroHeight="1" outlineLevelCol="1" x14ac:dyDescent="0.4"/>
  <cols>
    <col min="1" max="1" width="42.23046875" hidden="1" customWidth="1" outlineLevel="1"/>
    <col min="2" max="2" width="9.07421875" customWidth="1" collapsed="1"/>
    <col min="3" max="5" width="9.07421875" customWidth="1"/>
    <col min="6" max="6" width="12.23046875" customWidth="1"/>
    <col min="7" max="7" width="12.07421875" customWidth="1"/>
    <col min="8" max="23" width="9.07421875" customWidth="1"/>
    <col min="24" max="16384" width="8.84375" hidden="1"/>
  </cols>
  <sheetData>
    <row r="1" spans="1:17" x14ac:dyDescent="0.4">
      <c r="B1" s="639" t="s">
        <v>17</v>
      </c>
      <c r="C1" s="639"/>
      <c r="D1" s="755" t="s">
        <v>659</v>
      </c>
      <c r="E1" s="755"/>
      <c r="F1" s="755"/>
      <c r="G1" s="755"/>
      <c r="H1" s="755"/>
      <c r="I1" s="755"/>
    </row>
    <row r="2" spans="1:17" ht="15" customHeight="1" x14ac:dyDescent="0.4">
      <c r="A2" s="534" t="s">
        <v>1005</v>
      </c>
      <c r="B2" s="767" t="s">
        <v>820</v>
      </c>
      <c r="C2" s="767"/>
      <c r="D2" s="755"/>
      <c r="E2" s="755"/>
      <c r="F2" s="755"/>
      <c r="G2" s="755"/>
      <c r="H2" s="755"/>
      <c r="I2" s="755"/>
    </row>
    <row r="3" spans="1:17" ht="14.7" customHeight="1" x14ac:dyDescent="0.4">
      <c r="A3" s="534"/>
    </row>
    <row r="4" spans="1:17" ht="14.7" customHeight="1" x14ac:dyDescent="0.4">
      <c r="A4" s="534"/>
    </row>
    <row r="5" spans="1:17" ht="14.7" customHeight="1" x14ac:dyDescent="0.4">
      <c r="A5" s="534"/>
    </row>
    <row r="6" spans="1:17" ht="14.7" customHeight="1" x14ac:dyDescent="0.4">
      <c r="A6" s="534"/>
      <c r="J6" s="642" t="s">
        <v>1003</v>
      </c>
      <c r="K6" s="649"/>
      <c r="L6" s="649"/>
      <c r="M6" s="649"/>
      <c r="N6" s="649"/>
      <c r="O6" s="649"/>
      <c r="P6" s="650"/>
      <c r="Q6" s="2"/>
    </row>
    <row r="7" spans="1:17" ht="14.7" customHeight="1" x14ac:dyDescent="0.4">
      <c r="A7" s="534"/>
      <c r="J7" s="651"/>
      <c r="K7" s="652"/>
      <c r="L7" s="652"/>
      <c r="M7" s="652"/>
      <c r="N7" s="652"/>
      <c r="O7" s="652"/>
      <c r="P7" s="653"/>
      <c r="Q7" s="2"/>
    </row>
    <row r="8" spans="1:17" ht="14.7" customHeight="1" x14ac:dyDescent="0.4">
      <c r="A8" s="534"/>
      <c r="J8" s="651"/>
      <c r="K8" s="652"/>
      <c r="L8" s="652"/>
      <c r="M8" s="652"/>
      <c r="N8" s="652"/>
      <c r="O8" s="652"/>
      <c r="P8" s="653"/>
      <c r="Q8" s="2"/>
    </row>
    <row r="9" spans="1:17" ht="14.7" customHeight="1" x14ac:dyDescent="0.4">
      <c r="A9" s="38"/>
      <c r="J9" s="654"/>
      <c r="K9" s="655"/>
      <c r="L9" s="655"/>
      <c r="M9" s="655"/>
      <c r="N9" s="655"/>
      <c r="O9" s="655"/>
      <c r="P9" s="656"/>
      <c r="Q9" s="2"/>
    </row>
    <row r="10" spans="1:17" ht="14.7" customHeight="1" x14ac:dyDescent="0.4">
      <c r="A10" s="534" t="s">
        <v>1006</v>
      </c>
      <c r="J10" s="2"/>
      <c r="K10" s="2"/>
      <c r="L10" s="2"/>
      <c r="M10" s="2"/>
      <c r="N10" s="2"/>
      <c r="O10" s="2"/>
      <c r="P10" s="2"/>
      <c r="Q10" s="2"/>
    </row>
    <row r="11" spans="1:17" ht="14.7" customHeight="1" x14ac:dyDescent="0.4">
      <c r="A11" s="534"/>
      <c r="J11" s="2"/>
      <c r="K11" s="2"/>
      <c r="L11" s="2"/>
      <c r="M11" s="2"/>
      <c r="N11" s="2"/>
      <c r="O11" s="2"/>
      <c r="P11" s="2"/>
      <c r="Q11" s="2"/>
    </row>
    <row r="12" spans="1:17" ht="14.7" customHeight="1" x14ac:dyDescent="0.4">
      <c r="A12" s="534"/>
    </row>
    <row r="13" spans="1:17" x14ac:dyDescent="0.4"/>
    <row r="14" spans="1:17" x14ac:dyDescent="0.4"/>
    <row r="15" spans="1:17" x14ac:dyDescent="0.4"/>
    <row r="16" spans="1:17" x14ac:dyDescent="0.4">
      <c r="J16" s="624" t="s">
        <v>1015</v>
      </c>
      <c r="K16" s="721"/>
      <c r="L16" s="721"/>
      <c r="M16" s="721"/>
      <c r="N16" s="721"/>
      <c r="O16" s="721"/>
      <c r="P16" s="722"/>
    </row>
    <row r="17" spans="4:16" x14ac:dyDescent="0.4">
      <c r="J17" s="708"/>
      <c r="K17" s="559"/>
      <c r="L17" s="559"/>
      <c r="M17" s="559"/>
      <c r="N17" s="559"/>
      <c r="O17" s="559"/>
      <c r="P17" s="723"/>
    </row>
    <row r="18" spans="4:16" x14ac:dyDescent="0.4">
      <c r="J18" s="708"/>
      <c r="K18" s="559"/>
      <c r="L18" s="559"/>
      <c r="M18" s="559"/>
      <c r="N18" s="559"/>
      <c r="O18" s="559"/>
      <c r="P18" s="723"/>
    </row>
    <row r="19" spans="4:16" x14ac:dyDescent="0.4">
      <c r="J19" s="708"/>
      <c r="K19" s="559"/>
      <c r="L19" s="559"/>
      <c r="M19" s="559"/>
      <c r="N19" s="559"/>
      <c r="O19" s="559"/>
      <c r="P19" s="723"/>
    </row>
    <row r="20" spans="4:16" x14ac:dyDescent="0.4">
      <c r="J20" s="708"/>
      <c r="K20" s="559"/>
      <c r="L20" s="559"/>
      <c r="M20" s="559"/>
      <c r="N20" s="559"/>
      <c r="O20" s="559"/>
      <c r="P20" s="723"/>
    </row>
    <row r="21" spans="4:16" x14ac:dyDescent="0.4">
      <c r="J21" s="708"/>
      <c r="K21" s="559"/>
      <c r="L21" s="559"/>
      <c r="M21" s="559"/>
      <c r="N21" s="559"/>
      <c r="O21" s="559"/>
      <c r="P21" s="723"/>
    </row>
    <row r="22" spans="4:16" x14ac:dyDescent="0.4">
      <c r="J22" s="708"/>
      <c r="K22" s="559"/>
      <c r="L22" s="559"/>
      <c r="M22" s="559"/>
      <c r="N22" s="559"/>
      <c r="O22" s="559"/>
      <c r="P22" s="723"/>
    </row>
    <row r="23" spans="4:16" x14ac:dyDescent="0.4">
      <c r="D23" t="s">
        <v>1004</v>
      </c>
      <c r="J23" s="708"/>
      <c r="K23" s="559"/>
      <c r="L23" s="559"/>
      <c r="M23" s="559"/>
      <c r="N23" s="559"/>
      <c r="O23" s="559"/>
      <c r="P23" s="723"/>
    </row>
    <row r="24" spans="4:16" x14ac:dyDescent="0.4">
      <c r="J24" s="724"/>
      <c r="K24" s="725"/>
      <c r="L24" s="725"/>
      <c r="M24" s="725"/>
      <c r="N24" s="725"/>
      <c r="O24" s="725"/>
      <c r="P24" s="726"/>
    </row>
    <row r="25" spans="4:16" x14ac:dyDescent="0.4"/>
    <row r="26" spans="4:16" ht="14.7" customHeight="1" x14ac:dyDescent="0.4"/>
    <row r="27" spans="4:16" ht="14.7" customHeight="1" x14ac:dyDescent="0.4"/>
    <row r="28" spans="4:16" ht="14.7" customHeight="1" x14ac:dyDescent="0.4"/>
    <row r="29" spans="4:16" ht="14.7" customHeight="1" x14ac:dyDescent="0.4"/>
    <row r="30" spans="4:16" ht="14.7" customHeight="1" x14ac:dyDescent="0.4"/>
    <row r="31" spans="4:16" x14ac:dyDescent="0.4"/>
    <row r="32" spans="4:16" x14ac:dyDescent="0.4"/>
    <row r="33" spans="2:22" x14ac:dyDescent="0.4"/>
    <row r="34" spans="2:22" x14ac:dyDescent="0.4"/>
    <row r="35" spans="2:22" x14ac:dyDescent="0.4"/>
    <row r="36" spans="2:22" x14ac:dyDescent="0.4"/>
    <row r="37" spans="2:22" x14ac:dyDescent="0.4"/>
    <row r="38" spans="2:22" x14ac:dyDescent="0.4"/>
    <row r="39" spans="2:22" ht="14.7" customHeight="1" x14ac:dyDescent="0.4">
      <c r="B39" s="5" t="s">
        <v>28</v>
      </c>
      <c r="D39" s="588" t="s">
        <v>1007</v>
      </c>
      <c r="E39" s="589"/>
      <c r="F39" s="589"/>
      <c r="G39" s="589"/>
      <c r="H39" s="589"/>
      <c r="I39" s="590"/>
    </row>
    <row r="40" spans="2:22" ht="14.7" customHeight="1" x14ac:dyDescent="0.4">
      <c r="D40" s="387"/>
      <c r="E40" s="1"/>
      <c r="F40" s="1"/>
      <c r="G40" s="1"/>
      <c r="H40" s="1"/>
      <c r="I40" s="417"/>
    </row>
    <row r="41" spans="2:22" x14ac:dyDescent="0.4">
      <c r="D41" s="340"/>
      <c r="I41" s="341"/>
    </row>
    <row r="42" spans="2:22" ht="15" customHeight="1" thickBot="1" x14ac:dyDescent="0.45">
      <c r="D42" s="340"/>
      <c r="E42" s="23" t="s">
        <v>1011</v>
      </c>
      <c r="F42" s="424"/>
      <c r="G42" s="421" t="s">
        <v>100</v>
      </c>
      <c r="H42" s="426">
        <f>F42/(1-F42)</f>
        <v>0</v>
      </c>
      <c r="I42" s="419"/>
    </row>
    <row r="43" spans="2:22" ht="14.7" customHeight="1" thickTop="1" x14ac:dyDescent="0.4">
      <c r="D43" s="340"/>
      <c r="G43" s="2"/>
      <c r="H43" s="2"/>
      <c r="I43" s="419"/>
    </row>
    <row r="44" spans="2:22" ht="14.7" customHeight="1" x14ac:dyDescent="0.4">
      <c r="D44" s="340"/>
      <c r="G44" s="2"/>
      <c r="H44" s="2"/>
      <c r="I44" s="419"/>
    </row>
    <row r="45" spans="2:22" ht="15" thickBot="1" x14ac:dyDescent="0.45">
      <c r="D45" s="340"/>
      <c r="E45" s="23" t="s">
        <v>1013</v>
      </c>
      <c r="F45" s="425"/>
      <c r="G45" s="422" t="s">
        <v>100</v>
      </c>
      <c r="H45" s="427">
        <f>F45/(1+F45)</f>
        <v>0</v>
      </c>
      <c r="I45" s="341"/>
    </row>
    <row r="46" spans="2:22" ht="15" thickTop="1" x14ac:dyDescent="0.4">
      <c r="D46" s="340"/>
      <c r="I46" s="341"/>
    </row>
    <row r="47" spans="2:22" ht="15" thickBot="1" x14ac:dyDescent="0.45">
      <c r="D47" s="342"/>
      <c r="E47" s="282"/>
      <c r="F47" s="282"/>
      <c r="G47" s="282"/>
      <c r="H47" s="282"/>
      <c r="I47" s="418"/>
      <c r="N47" s="457" t="s">
        <v>850</v>
      </c>
      <c r="O47" s="729" t="s">
        <v>1049</v>
      </c>
      <c r="P47" s="776"/>
      <c r="Q47" s="776"/>
      <c r="R47" s="776"/>
      <c r="S47" s="776"/>
      <c r="T47" s="776"/>
      <c r="U47" s="776"/>
      <c r="V47" s="777"/>
    </row>
    <row r="48" spans="2:22" ht="14.7" customHeight="1" x14ac:dyDescent="0.4">
      <c r="D48" s="588" t="s">
        <v>1008</v>
      </c>
      <c r="E48" s="589"/>
      <c r="F48" s="589"/>
      <c r="G48" s="589"/>
      <c r="H48" s="589"/>
      <c r="I48" s="590"/>
      <c r="N48" s="340"/>
      <c r="O48" s="535"/>
      <c r="P48" s="535"/>
      <c r="Q48" s="535"/>
      <c r="R48" s="535"/>
      <c r="S48" s="535"/>
      <c r="T48" s="535"/>
      <c r="U48" s="535"/>
      <c r="V48" s="745"/>
    </row>
    <row r="49" spans="4:22" x14ac:dyDescent="0.4">
      <c r="D49" s="340"/>
      <c r="I49" s="341"/>
      <c r="N49" s="340"/>
      <c r="O49" s="535"/>
      <c r="P49" s="535"/>
      <c r="Q49" s="535"/>
      <c r="R49" s="535"/>
      <c r="S49" s="535"/>
      <c r="T49" s="535"/>
      <c r="U49" s="535"/>
      <c r="V49" s="745"/>
    </row>
    <row r="50" spans="4:22" x14ac:dyDescent="0.4">
      <c r="D50" s="709" t="s">
        <v>1009</v>
      </c>
      <c r="E50" s="632"/>
      <c r="F50" s="632"/>
      <c r="G50" s="632"/>
      <c r="H50" s="632"/>
      <c r="I50" s="710"/>
      <c r="N50" s="340"/>
      <c r="O50" s="535"/>
      <c r="P50" s="535"/>
      <c r="Q50" s="535"/>
      <c r="R50" s="535"/>
      <c r="S50" s="535"/>
      <c r="T50" s="535"/>
      <c r="U50" s="535"/>
      <c r="V50" s="745"/>
    </row>
    <row r="51" spans="4:22" x14ac:dyDescent="0.4">
      <c r="D51" s="423"/>
      <c r="E51" s="2"/>
      <c r="F51" s="2"/>
      <c r="G51" s="2"/>
      <c r="H51" s="2"/>
      <c r="I51" s="419"/>
      <c r="N51" s="340"/>
      <c r="O51" s="535"/>
      <c r="P51" s="535"/>
      <c r="Q51" s="535"/>
      <c r="R51" s="535"/>
      <c r="S51" s="535"/>
      <c r="T51" s="535"/>
      <c r="U51" s="535"/>
      <c r="V51" s="745"/>
    </row>
    <row r="52" spans="4:22" x14ac:dyDescent="0.4">
      <c r="D52" s="340"/>
      <c r="F52" s="420"/>
      <c r="H52" s="420"/>
      <c r="I52" s="341"/>
      <c r="N52" s="342"/>
      <c r="O52" s="778"/>
      <c r="P52" s="778"/>
      <c r="Q52" s="778"/>
      <c r="R52" s="778"/>
      <c r="S52" s="778"/>
      <c r="T52" s="778"/>
      <c r="U52" s="778"/>
      <c r="V52" s="779"/>
    </row>
    <row r="53" spans="4:22" x14ac:dyDescent="0.4">
      <c r="D53" s="340"/>
      <c r="I53" s="341"/>
    </row>
    <row r="54" spans="4:22" x14ac:dyDescent="0.4">
      <c r="D54" s="753" t="s">
        <v>1010</v>
      </c>
      <c r="E54" s="657"/>
      <c r="F54" s="657"/>
      <c r="G54" s="657"/>
      <c r="H54" s="657"/>
      <c r="I54" s="754"/>
      <c r="N54" s="738" t="s">
        <v>1050</v>
      </c>
      <c r="O54" s="738"/>
    </row>
    <row r="55" spans="4:22" x14ac:dyDescent="0.4">
      <c r="D55" s="340"/>
      <c r="I55" s="341"/>
    </row>
    <row r="56" spans="4:22" ht="15" customHeight="1" thickBot="1" x14ac:dyDescent="0.45">
      <c r="D56" s="340"/>
      <c r="F56" s="103">
        <f>F52/(1-F52)</f>
        <v>0</v>
      </c>
      <c r="H56" s="103">
        <f>H52/(1-H52)</f>
        <v>0</v>
      </c>
      <c r="I56" s="341"/>
      <c r="N56" s="457" t="s">
        <v>850</v>
      </c>
      <c r="O56" s="729" t="s">
        <v>1051</v>
      </c>
      <c r="P56" s="729"/>
      <c r="Q56" s="729"/>
      <c r="R56" s="729"/>
      <c r="S56" s="729"/>
      <c r="T56" s="729"/>
      <c r="U56" s="729"/>
      <c r="V56" s="730"/>
    </row>
    <row r="57" spans="4:22" x14ac:dyDescent="0.4">
      <c r="D57" s="340"/>
      <c r="I57" s="341"/>
      <c r="N57" s="340"/>
      <c r="O57" s="534"/>
      <c r="P57" s="534"/>
      <c r="Q57" s="534"/>
      <c r="R57" s="534"/>
      <c r="S57" s="534"/>
      <c r="T57" s="534"/>
      <c r="U57" s="534"/>
      <c r="V57" s="731"/>
    </row>
    <row r="58" spans="4:22" x14ac:dyDescent="0.4">
      <c r="D58" s="340"/>
      <c r="G58" t="e">
        <f>H56/F56</f>
        <v>#DIV/0!</v>
      </c>
      <c r="I58" s="341"/>
      <c r="N58" s="342"/>
      <c r="O58" s="732"/>
      <c r="P58" s="732"/>
      <c r="Q58" s="732"/>
      <c r="R58" s="732"/>
      <c r="S58" s="732"/>
      <c r="T58" s="732"/>
      <c r="U58" s="732"/>
      <c r="V58" s="733"/>
    </row>
    <row r="59" spans="4:22" ht="15" customHeight="1" x14ac:dyDescent="0.4">
      <c r="D59" s="342"/>
      <c r="E59" s="282"/>
      <c r="F59" s="282"/>
      <c r="G59" s="282"/>
      <c r="H59" s="282"/>
      <c r="I59" s="343"/>
      <c r="O59" s="300"/>
      <c r="P59" s="300"/>
      <c r="Q59" s="300"/>
      <c r="R59" s="300"/>
      <c r="S59" s="300"/>
      <c r="T59" s="300"/>
      <c r="U59" s="300"/>
      <c r="V59" s="300"/>
    </row>
    <row r="60" spans="4:22" x14ac:dyDescent="0.4">
      <c r="D60" s="588" t="s">
        <v>1012</v>
      </c>
      <c r="E60" s="589"/>
      <c r="F60" s="589"/>
      <c r="G60" s="589"/>
      <c r="H60" s="589"/>
      <c r="I60" s="590"/>
      <c r="O60" s="300"/>
      <c r="P60" s="300"/>
      <c r="Q60" s="300"/>
      <c r="R60" s="300"/>
      <c r="S60" s="300"/>
      <c r="T60" s="300"/>
      <c r="U60" s="300"/>
      <c r="V60" s="300"/>
    </row>
    <row r="61" spans="4:22" x14ac:dyDescent="0.4">
      <c r="D61" s="340"/>
      <c r="I61" s="341"/>
      <c r="O61" s="300"/>
      <c r="P61" s="300"/>
      <c r="Q61" s="300"/>
      <c r="R61" s="300"/>
      <c r="S61" s="300"/>
      <c r="T61" s="300"/>
      <c r="U61" s="300"/>
      <c r="V61" s="300"/>
    </row>
    <row r="62" spans="4:22" x14ac:dyDescent="0.4">
      <c r="D62" s="753" t="s">
        <v>1014</v>
      </c>
      <c r="E62" s="657"/>
      <c r="F62" s="657"/>
      <c r="G62" s="657"/>
      <c r="H62" s="657"/>
      <c r="I62" s="754"/>
    </row>
    <row r="63" spans="4:22" x14ac:dyDescent="0.4">
      <c r="D63" s="340"/>
      <c r="I63" s="341"/>
    </row>
    <row r="64" spans="4:22" x14ac:dyDescent="0.4">
      <c r="D64" s="340"/>
      <c r="I64" s="341"/>
    </row>
    <row r="65" spans="2:9" x14ac:dyDescent="0.4">
      <c r="D65" s="340"/>
      <c r="I65" s="341"/>
    </row>
    <row r="66" spans="2:9" x14ac:dyDescent="0.4">
      <c r="D66" s="340"/>
      <c r="I66" s="341"/>
    </row>
    <row r="67" spans="2:9" x14ac:dyDescent="0.4">
      <c r="D67" s="340"/>
      <c r="I67" s="341"/>
    </row>
    <row r="68" spans="2:9" x14ac:dyDescent="0.4">
      <c r="D68" s="340"/>
      <c r="F68" t="e">
        <f>F65/F63</f>
        <v>#DIV/0!</v>
      </c>
      <c r="I68" s="341"/>
    </row>
    <row r="69" spans="2:9" ht="14.7" customHeight="1" x14ac:dyDescent="0.4">
      <c r="D69" s="340"/>
      <c r="I69" s="341"/>
    </row>
    <row r="70" spans="2:9" x14ac:dyDescent="0.4">
      <c r="D70" s="340"/>
      <c r="F70">
        <f>F64*F63</f>
        <v>0</v>
      </c>
      <c r="I70" s="341"/>
    </row>
    <row r="71" spans="2:9" x14ac:dyDescent="0.4">
      <c r="D71" s="342"/>
      <c r="E71" s="282"/>
      <c r="F71" s="282"/>
      <c r="G71" s="282"/>
      <c r="H71" s="282"/>
      <c r="I71" s="343"/>
    </row>
    <row r="72" spans="2:9" x14ac:dyDescent="0.4"/>
    <row r="73" spans="2:9" x14ac:dyDescent="0.4">
      <c r="D73" s="700" t="s">
        <v>1016</v>
      </c>
      <c r="E73" s="700"/>
      <c r="F73" s="700"/>
      <c r="G73" s="700"/>
      <c r="H73" s="700"/>
      <c r="I73" s="700"/>
    </row>
    <row r="74" spans="2:9" x14ac:dyDescent="0.4">
      <c r="B74" s="5" t="s">
        <v>28</v>
      </c>
      <c r="D74" s="700"/>
      <c r="E74" s="700"/>
      <c r="F74" s="700"/>
      <c r="G74" s="700"/>
      <c r="H74" s="700"/>
      <c r="I74" s="700"/>
    </row>
    <row r="75" spans="2:9" x14ac:dyDescent="0.4"/>
    <row r="76" spans="2:9" x14ac:dyDescent="0.4">
      <c r="D76" s="624" t="s">
        <v>1019</v>
      </c>
      <c r="E76" s="589"/>
      <c r="F76" s="589"/>
      <c r="G76" s="589"/>
      <c r="H76" s="589"/>
      <c r="I76" s="590"/>
    </row>
    <row r="77" spans="2:9" x14ac:dyDescent="0.4">
      <c r="D77" s="625"/>
      <c r="E77" s="626"/>
      <c r="F77" s="626"/>
      <c r="G77" s="626"/>
      <c r="H77" s="626"/>
      <c r="I77" s="627"/>
    </row>
    <row r="78" spans="2:9" x14ac:dyDescent="0.4">
      <c r="D78" s="625"/>
      <c r="E78" s="626"/>
      <c r="F78" s="626"/>
      <c r="G78" s="626"/>
      <c r="H78" s="626"/>
      <c r="I78" s="627"/>
    </row>
    <row r="79" spans="2:9" x14ac:dyDescent="0.4">
      <c r="D79" s="625"/>
      <c r="E79" s="626"/>
      <c r="F79" s="626"/>
      <c r="G79" s="626"/>
      <c r="H79" s="626"/>
      <c r="I79" s="627"/>
    </row>
    <row r="80" spans="2:9" x14ac:dyDescent="0.4">
      <c r="D80" s="628"/>
      <c r="E80" s="629"/>
      <c r="F80" s="629"/>
      <c r="G80" s="629"/>
      <c r="H80" s="629"/>
      <c r="I80" s="630"/>
    </row>
    <row r="81" spans="4:17" x14ac:dyDescent="0.4"/>
    <row r="82" spans="4:17" x14ac:dyDescent="0.4"/>
    <row r="83" spans="4:17" ht="14.7" customHeight="1" x14ac:dyDescent="0.4">
      <c r="D83" s="756" t="s">
        <v>1020</v>
      </c>
      <c r="E83" s="757"/>
      <c r="F83" s="760" t="s">
        <v>1021</v>
      </c>
      <c r="G83" s="762" t="s">
        <v>1022</v>
      </c>
      <c r="H83" s="762" t="s">
        <v>1023</v>
      </c>
      <c r="I83" s="762" t="s">
        <v>734</v>
      </c>
      <c r="J83" s="762" t="s">
        <v>1024</v>
      </c>
      <c r="K83" s="762" t="s">
        <v>1025</v>
      </c>
      <c r="L83" s="771" t="s">
        <v>1026</v>
      </c>
      <c r="M83" s="772"/>
    </row>
    <row r="84" spans="4:17" x14ac:dyDescent="0.4">
      <c r="D84" s="758"/>
      <c r="E84" s="759"/>
      <c r="F84" s="761"/>
      <c r="G84" s="763"/>
      <c r="H84" s="763"/>
      <c r="I84" s="763"/>
      <c r="J84" s="763"/>
      <c r="K84" s="763"/>
      <c r="L84" s="450" t="s">
        <v>1027</v>
      </c>
      <c r="M84" s="451" t="s">
        <v>1028</v>
      </c>
    </row>
    <row r="85" spans="4:17" x14ac:dyDescent="0.4">
      <c r="D85" s="764" t="s">
        <v>1029</v>
      </c>
      <c r="E85" s="446" t="s">
        <v>1031</v>
      </c>
      <c r="F85" s="428">
        <v>1</v>
      </c>
      <c r="G85" s="436"/>
      <c r="H85" s="436"/>
      <c r="I85" s="437"/>
      <c r="J85" s="436"/>
      <c r="K85" s="429">
        <v>1</v>
      </c>
      <c r="L85" s="436"/>
      <c r="M85" s="452"/>
      <c r="O85" s="747" t="s">
        <v>1044</v>
      </c>
      <c r="P85" s="748"/>
      <c r="Q85" s="748"/>
    </row>
    <row r="86" spans="4:17" x14ac:dyDescent="0.4">
      <c r="D86" s="765"/>
      <c r="E86" s="447" t="s">
        <v>1032</v>
      </c>
      <c r="F86" s="430">
        <v>1</v>
      </c>
      <c r="G86" s="438"/>
      <c r="H86" s="438"/>
      <c r="I86" s="439"/>
      <c r="J86" s="438"/>
      <c r="K86" s="431">
        <v>1</v>
      </c>
      <c r="L86" s="438"/>
      <c r="M86" s="453"/>
      <c r="O86" s="748"/>
      <c r="P86" s="748"/>
      <c r="Q86" s="748"/>
    </row>
    <row r="87" spans="4:17" x14ac:dyDescent="0.4">
      <c r="D87" s="765"/>
      <c r="E87" s="447" t="s">
        <v>1033</v>
      </c>
      <c r="F87" s="430">
        <v>1</v>
      </c>
      <c r="G87" s="438"/>
      <c r="H87" s="438"/>
      <c r="I87" s="439"/>
      <c r="J87" s="438"/>
      <c r="K87" s="431">
        <v>1</v>
      </c>
      <c r="L87" s="438"/>
      <c r="M87" s="453"/>
      <c r="O87" s="748"/>
      <c r="P87" s="748"/>
      <c r="Q87" s="748"/>
    </row>
    <row r="88" spans="4:17" x14ac:dyDescent="0.4">
      <c r="D88" s="765"/>
      <c r="E88" s="447" t="s">
        <v>1034</v>
      </c>
      <c r="F88" s="430">
        <v>1</v>
      </c>
      <c r="G88" s="438"/>
      <c r="H88" s="438"/>
      <c r="I88" s="439"/>
      <c r="J88" s="438"/>
      <c r="K88" s="431">
        <v>1</v>
      </c>
      <c r="L88" s="438"/>
      <c r="M88" s="453"/>
      <c r="O88" s="748"/>
      <c r="P88" s="748"/>
      <c r="Q88" s="748"/>
    </row>
    <row r="89" spans="4:17" x14ac:dyDescent="0.4">
      <c r="D89" s="765"/>
      <c r="E89" s="448" t="s">
        <v>1035</v>
      </c>
      <c r="F89" s="434">
        <v>1</v>
      </c>
      <c r="G89" s="440"/>
      <c r="H89" s="440"/>
      <c r="I89" s="441"/>
      <c r="J89" s="440"/>
      <c r="K89" s="435">
        <v>1</v>
      </c>
      <c r="L89" s="440"/>
      <c r="M89" s="454"/>
      <c r="O89" s="748"/>
      <c r="P89" s="748"/>
      <c r="Q89" s="748"/>
    </row>
    <row r="90" spans="4:17" x14ac:dyDescent="0.4">
      <c r="D90" s="766"/>
      <c r="E90" s="449" t="s">
        <v>1030</v>
      </c>
      <c r="F90" s="432">
        <v>1</v>
      </c>
      <c r="G90" s="442"/>
      <c r="H90" s="442"/>
      <c r="I90" s="443"/>
      <c r="J90" s="442"/>
      <c r="K90" s="433">
        <v>1</v>
      </c>
      <c r="L90" s="444"/>
      <c r="M90" s="455"/>
      <c r="O90" s="748"/>
      <c r="P90" s="748"/>
      <c r="Q90" s="748"/>
    </row>
    <row r="91" spans="4:17" x14ac:dyDescent="0.4">
      <c r="D91" s="773"/>
      <c r="E91" s="774"/>
      <c r="F91" s="774"/>
      <c r="G91" s="774"/>
      <c r="H91" s="774"/>
      <c r="I91" s="774"/>
      <c r="J91" s="774"/>
      <c r="K91" s="774"/>
      <c r="L91" s="774"/>
      <c r="M91" s="775"/>
    </row>
    <row r="92" spans="4:17" x14ac:dyDescent="0.4"/>
    <row r="93" spans="4:17" x14ac:dyDescent="0.4"/>
    <row r="94" spans="4:17" ht="15.9" x14ac:dyDescent="0.45">
      <c r="D94" s="768" t="s">
        <v>1047</v>
      </c>
      <c r="E94" s="769"/>
      <c r="F94" s="769"/>
      <c r="G94" s="769"/>
      <c r="H94" s="769"/>
      <c r="I94" s="770"/>
    </row>
    <row r="95" spans="4:17" ht="14.4" customHeight="1" x14ac:dyDescent="0.4">
      <c r="D95" s="753" t="s">
        <v>1036</v>
      </c>
      <c r="E95" s="657"/>
      <c r="F95" s="657"/>
      <c r="G95" s="657"/>
      <c r="H95" s="657"/>
      <c r="I95" s="754"/>
    </row>
    <row r="96" spans="4:17" x14ac:dyDescent="0.4">
      <c r="D96" s="340"/>
      <c r="I96" s="341"/>
    </row>
    <row r="97" spans="2:18" x14ac:dyDescent="0.4">
      <c r="D97" s="340"/>
      <c r="E97" s="103"/>
      <c r="G97" s="747" t="s">
        <v>1046</v>
      </c>
      <c r="H97" s="748"/>
      <c r="I97" s="749"/>
    </row>
    <row r="98" spans="2:18" x14ac:dyDescent="0.4">
      <c r="D98" s="340"/>
      <c r="E98" s="103"/>
      <c r="G98" s="748"/>
      <c r="H98" s="748"/>
      <c r="I98" s="749"/>
    </row>
    <row r="99" spans="2:18" x14ac:dyDescent="0.4">
      <c r="D99" s="340"/>
      <c r="E99" s="103"/>
      <c r="G99" s="748"/>
      <c r="H99" s="748"/>
      <c r="I99" s="749"/>
    </row>
    <row r="100" spans="2:18" ht="15" customHeight="1" x14ac:dyDescent="0.4">
      <c r="D100" s="340"/>
      <c r="E100" s="103"/>
      <c r="G100" s="748"/>
      <c r="H100" s="748"/>
      <c r="I100" s="749"/>
      <c r="N100" s="619" t="s">
        <v>1045</v>
      </c>
      <c r="O100" s="619"/>
      <c r="P100" s="619"/>
      <c r="Q100" s="619"/>
      <c r="R100" s="619"/>
    </row>
    <row r="101" spans="2:18" ht="14.7" customHeight="1" x14ac:dyDescent="0.4">
      <c r="D101" s="340"/>
      <c r="E101" s="103"/>
      <c r="G101" s="748"/>
      <c r="H101" s="748"/>
      <c r="I101" s="749"/>
      <c r="N101" s="619"/>
      <c r="O101" s="619"/>
      <c r="P101" s="619"/>
      <c r="Q101" s="619"/>
      <c r="R101" s="619"/>
    </row>
    <row r="102" spans="2:18" ht="14.7" customHeight="1" x14ac:dyDescent="0.4">
      <c r="D102" s="340"/>
      <c r="I102" s="341"/>
      <c r="N102" s="619"/>
      <c r="O102" s="619"/>
      <c r="P102" s="619"/>
      <c r="Q102" s="619"/>
      <c r="R102" s="619"/>
    </row>
    <row r="103" spans="2:18" ht="14.7" customHeight="1" x14ac:dyDescent="0.4">
      <c r="D103" s="340"/>
      <c r="F103" s="72">
        <f>K90*(K85^E97)*(K86^E98)*(K87^E99)*(K88^E100)*(K89^E101)</f>
        <v>1</v>
      </c>
      <c r="I103" s="341"/>
      <c r="N103" s="619"/>
      <c r="O103" s="619"/>
      <c r="P103" s="619"/>
      <c r="Q103" s="619"/>
      <c r="R103" s="619"/>
    </row>
    <row r="104" spans="2:18" ht="14.7" customHeight="1" x14ac:dyDescent="0.4">
      <c r="D104" s="340"/>
      <c r="I104" s="341"/>
      <c r="N104" s="619"/>
      <c r="O104" s="619"/>
      <c r="P104" s="619"/>
      <c r="Q104" s="619"/>
      <c r="R104" s="619"/>
    </row>
    <row r="105" spans="2:18" x14ac:dyDescent="0.4">
      <c r="D105" s="340"/>
      <c r="F105" s="72">
        <f>EXP(F90+(F85*E97)+(F86*E98)+(F87*E99)+(F88*E100)+(F89*E101))/(1+EXP((F90+(F85*E97)+(F86*E98)+(F87*E99)+(F88*E100)+(F89*E101))))</f>
        <v>0.7310585786300049</v>
      </c>
      <c r="I105" s="341"/>
      <c r="N105" s="619"/>
      <c r="O105" s="619"/>
      <c r="P105" s="619"/>
      <c r="Q105" s="619"/>
      <c r="R105" s="619"/>
    </row>
    <row r="106" spans="2:18" x14ac:dyDescent="0.4">
      <c r="D106" s="340"/>
      <c r="I106" s="341"/>
      <c r="N106" s="619"/>
      <c r="O106" s="619"/>
      <c r="P106" s="619"/>
      <c r="Q106" s="619"/>
      <c r="R106" s="619"/>
    </row>
    <row r="107" spans="2:18" x14ac:dyDescent="0.4">
      <c r="D107" s="342"/>
      <c r="E107" s="282"/>
      <c r="F107" s="282"/>
      <c r="G107" s="282"/>
      <c r="H107" s="282"/>
      <c r="I107" s="343"/>
    </row>
    <row r="108" spans="2:18" x14ac:dyDescent="0.4"/>
    <row r="109" spans="2:18" x14ac:dyDescent="0.4"/>
    <row r="110" spans="2:18" x14ac:dyDescent="0.4"/>
    <row r="111" spans="2:18" x14ac:dyDescent="0.4">
      <c r="B111" s="5" t="s">
        <v>28</v>
      </c>
      <c r="D111" s="750" t="s">
        <v>1048</v>
      </c>
      <c r="E111" s="751"/>
      <c r="F111" s="751"/>
      <c r="G111" s="751"/>
      <c r="H111" s="751"/>
      <c r="I111" s="752"/>
    </row>
    <row r="112" spans="2:18" x14ac:dyDescent="0.4">
      <c r="D112" s="340"/>
      <c r="I112" s="341"/>
    </row>
    <row r="113" spans="4:12" x14ac:dyDescent="0.4">
      <c r="D113" s="625" t="s">
        <v>1042</v>
      </c>
      <c r="E113" s="626"/>
      <c r="G113" s="626" t="s">
        <v>1043</v>
      </c>
      <c r="H113" s="626"/>
      <c r="I113" s="341"/>
    </row>
    <row r="114" spans="4:12" ht="14.7" customHeight="1" x14ac:dyDescent="0.4">
      <c r="D114" s="340"/>
      <c r="E114" s="103"/>
      <c r="H114" s="103"/>
      <c r="I114" s="341"/>
      <c r="J114" s="747" t="s">
        <v>1046</v>
      </c>
      <c r="K114" s="748"/>
      <c r="L114" s="748"/>
    </row>
    <row r="115" spans="4:12" x14ac:dyDescent="0.4">
      <c r="D115" s="340"/>
      <c r="E115" s="103"/>
      <c r="H115" s="103"/>
      <c r="I115" s="341"/>
      <c r="J115" s="748"/>
      <c r="K115" s="748"/>
      <c r="L115" s="748"/>
    </row>
    <row r="116" spans="4:12" x14ac:dyDescent="0.4">
      <c r="D116" s="340"/>
      <c r="E116" s="103"/>
      <c r="H116" s="103"/>
      <c r="I116" s="341"/>
      <c r="J116" s="748"/>
      <c r="K116" s="748"/>
      <c r="L116" s="748"/>
    </row>
    <row r="117" spans="4:12" x14ac:dyDescent="0.4">
      <c r="D117" s="340"/>
      <c r="E117" s="103"/>
      <c r="H117" s="103"/>
      <c r="I117" s="341"/>
      <c r="J117" s="748"/>
      <c r="K117" s="748"/>
      <c r="L117" s="748"/>
    </row>
    <row r="118" spans="4:12" x14ac:dyDescent="0.4">
      <c r="D118" s="340"/>
      <c r="E118" s="103"/>
      <c r="H118" s="103"/>
      <c r="I118" s="341"/>
      <c r="J118" s="748"/>
      <c r="K118" s="748"/>
      <c r="L118" s="748"/>
    </row>
    <row r="119" spans="4:12" x14ac:dyDescent="0.4">
      <c r="D119" s="340"/>
      <c r="I119" s="341"/>
    </row>
    <row r="120" spans="4:12" x14ac:dyDescent="0.4">
      <c r="D120" s="340"/>
      <c r="F120" s="72">
        <f>K90*(K85^E114)*(K86^E115)*(K87^E116)*(K88^E117)*(K89^E118)</f>
        <v>1</v>
      </c>
      <c r="H120" s="72">
        <f>K90*(K85^H114)*(K86^H115)*(K87^H116)*(K88^H117)*(K89^H118)</f>
        <v>1</v>
      </c>
      <c r="I120" s="341"/>
    </row>
    <row r="121" spans="4:12" x14ac:dyDescent="0.4">
      <c r="D121" s="340"/>
      <c r="I121" s="341"/>
    </row>
    <row r="122" spans="4:12" x14ac:dyDescent="0.4">
      <c r="D122" s="340"/>
      <c r="I122" s="341"/>
    </row>
    <row r="123" spans="4:12" x14ac:dyDescent="0.4">
      <c r="D123" s="340"/>
      <c r="F123" s="456">
        <f>H120/F120</f>
        <v>1</v>
      </c>
      <c r="I123" s="341"/>
    </row>
    <row r="124" spans="4:12" x14ac:dyDescent="0.4">
      <c r="D124" s="342"/>
      <c r="E124" s="282"/>
      <c r="F124" s="282"/>
      <c r="G124" s="282"/>
      <c r="H124" s="282"/>
      <c r="I124" s="343"/>
    </row>
    <row r="125" spans="4:12" x14ac:dyDescent="0.4"/>
    <row r="126" spans="4:12" x14ac:dyDescent="0.4"/>
    <row r="127" spans="4:12" x14ac:dyDescent="0.4"/>
    <row r="128" spans="4:12" x14ac:dyDescent="0.4">
      <c r="D128" s="750" t="s">
        <v>1058</v>
      </c>
      <c r="E128" s="751"/>
      <c r="F128" s="751"/>
      <c r="G128" s="751"/>
      <c r="H128" s="751"/>
      <c r="I128" s="752"/>
    </row>
    <row r="129" spans="4:9" x14ac:dyDescent="0.4">
      <c r="D129" s="340"/>
      <c r="I129" s="341"/>
    </row>
    <row r="130" spans="4:9" ht="15" customHeight="1" x14ac:dyDescent="0.4">
      <c r="D130" s="742" t="s">
        <v>1059</v>
      </c>
      <c r="E130" s="534"/>
      <c r="F130" s="534"/>
      <c r="G130" s="534"/>
      <c r="H130" s="534"/>
      <c r="I130" s="731"/>
    </row>
    <row r="131" spans="4:9" x14ac:dyDescent="0.4">
      <c r="D131" s="742"/>
      <c r="E131" s="534"/>
      <c r="F131" s="534"/>
      <c r="G131" s="534"/>
      <c r="H131" s="534"/>
      <c r="I131" s="731"/>
    </row>
    <row r="132" spans="4:9" x14ac:dyDescent="0.4">
      <c r="D132" s="742"/>
      <c r="E132" s="534"/>
      <c r="F132" s="534"/>
      <c r="G132" s="534"/>
      <c r="H132" s="534"/>
      <c r="I132" s="731"/>
    </row>
    <row r="133" spans="4:9" x14ac:dyDescent="0.4">
      <c r="D133" s="742"/>
      <c r="E133" s="534"/>
      <c r="F133" s="534"/>
      <c r="G133" s="534"/>
      <c r="H133" s="534"/>
      <c r="I133" s="731"/>
    </row>
    <row r="134" spans="4:9" x14ac:dyDescent="0.4">
      <c r="D134" s="742"/>
      <c r="E134" s="534"/>
      <c r="F134" s="534"/>
      <c r="G134" s="534"/>
      <c r="H134" s="534"/>
      <c r="I134" s="731"/>
    </row>
    <row r="135" spans="4:9" x14ac:dyDescent="0.4">
      <c r="D135" s="742"/>
      <c r="E135" s="534"/>
      <c r="F135" s="534"/>
      <c r="G135" s="534"/>
      <c r="H135" s="534"/>
      <c r="I135" s="731"/>
    </row>
    <row r="136" spans="4:9" x14ac:dyDescent="0.4">
      <c r="D136" s="340"/>
      <c r="I136" s="341"/>
    </row>
    <row r="137" spans="4:9" x14ac:dyDescent="0.4">
      <c r="D137" s="625" t="s">
        <v>1060</v>
      </c>
      <c r="E137" s="626"/>
      <c r="F137" s="626"/>
      <c r="G137" s="626"/>
      <c r="H137" s="626"/>
      <c r="I137" s="627"/>
    </row>
    <row r="138" spans="4:9" x14ac:dyDescent="0.4">
      <c r="D138" s="340"/>
      <c r="I138" s="341"/>
    </row>
    <row r="139" spans="4:9" x14ac:dyDescent="0.4">
      <c r="D139" s="602" t="s">
        <v>1061</v>
      </c>
      <c r="E139" s="603"/>
      <c r="F139" s="603"/>
      <c r="G139" s="603"/>
      <c r="H139" s="603"/>
      <c r="I139" s="604"/>
    </row>
    <row r="140" spans="4:9" x14ac:dyDescent="0.4">
      <c r="D140" s="602" t="s">
        <v>1065</v>
      </c>
      <c r="E140" s="603"/>
      <c r="F140" s="603"/>
      <c r="G140" s="603"/>
      <c r="H140" s="603"/>
      <c r="I140" s="604"/>
    </row>
    <row r="141" spans="4:9" x14ac:dyDescent="0.4">
      <c r="D141" s="602" t="s">
        <v>1066</v>
      </c>
      <c r="E141" s="603"/>
      <c r="F141" s="603"/>
      <c r="G141" s="603"/>
      <c r="H141" s="603"/>
      <c r="I141" s="604"/>
    </row>
    <row r="142" spans="4:9" x14ac:dyDescent="0.4">
      <c r="D142" s="746" t="s">
        <v>1063</v>
      </c>
      <c r="E142" s="603"/>
      <c r="F142" s="603"/>
      <c r="G142" s="603"/>
      <c r="H142" s="603"/>
      <c r="I142" s="604"/>
    </row>
    <row r="143" spans="4:9" x14ac:dyDescent="0.4">
      <c r="D143" s="744" t="s">
        <v>1064</v>
      </c>
      <c r="E143" s="535"/>
      <c r="F143" s="535"/>
      <c r="G143" s="535"/>
      <c r="H143" s="535"/>
      <c r="I143" s="745"/>
    </row>
    <row r="144" spans="4:9" x14ac:dyDescent="0.4">
      <c r="D144" s="743" t="s">
        <v>1062</v>
      </c>
      <c r="E144" s="534"/>
      <c r="F144" s="534"/>
      <c r="G144" s="534"/>
      <c r="H144" s="534"/>
      <c r="I144" s="731"/>
    </row>
    <row r="145" spans="4:9" x14ac:dyDescent="0.4">
      <c r="D145" s="742"/>
      <c r="E145" s="534"/>
      <c r="F145" s="534"/>
      <c r="G145" s="534"/>
      <c r="H145" s="534"/>
      <c r="I145" s="731"/>
    </row>
    <row r="146" spans="4:9" x14ac:dyDescent="0.4">
      <c r="D146" s="340"/>
      <c r="I146" s="341"/>
    </row>
    <row r="147" spans="4:9" x14ac:dyDescent="0.4">
      <c r="D147" s="340"/>
      <c r="I147" s="341"/>
    </row>
    <row r="148" spans="4:9" x14ac:dyDescent="0.4">
      <c r="D148" s="340"/>
      <c r="E148" s="460"/>
      <c r="F148" s="459"/>
      <c r="H148" s="460"/>
      <c r="I148" s="341"/>
    </row>
    <row r="149" spans="4:9" x14ac:dyDescent="0.4">
      <c r="D149" s="340"/>
      <c r="I149" s="341"/>
    </row>
    <row r="150" spans="4:9" x14ac:dyDescent="0.4">
      <c r="D150" s="340"/>
      <c r="E150" s="72">
        <f>H148*E148</f>
        <v>0</v>
      </c>
      <c r="I150" s="341"/>
    </row>
    <row r="151" spans="4:9" x14ac:dyDescent="0.4">
      <c r="D151" s="340"/>
      <c r="I151" s="341"/>
    </row>
    <row r="152" spans="4:9" x14ac:dyDescent="0.4">
      <c r="D152" s="340"/>
      <c r="I152" s="341"/>
    </row>
    <row r="153" spans="4:9" x14ac:dyDescent="0.4">
      <c r="D153" s="340"/>
      <c r="E153" s="72" t="e">
        <f>H148/E148</f>
        <v>#DIV/0!</v>
      </c>
      <c r="I153" s="341"/>
    </row>
    <row r="154" spans="4:9" x14ac:dyDescent="0.4">
      <c r="D154" s="340"/>
      <c r="I154" s="341"/>
    </row>
    <row r="155" spans="4:9" x14ac:dyDescent="0.4">
      <c r="D155" s="342"/>
      <c r="E155" s="282"/>
      <c r="F155" s="282"/>
      <c r="G155" s="282"/>
      <c r="H155" s="282"/>
      <c r="I155" s="343"/>
    </row>
    <row r="156" spans="4:9" x14ac:dyDescent="0.4"/>
    <row r="157" spans="4:9" x14ac:dyDescent="0.4"/>
    <row r="158" spans="4:9" x14ac:dyDescent="0.4"/>
    <row r="159" spans="4:9" x14ac:dyDescent="0.4"/>
  </sheetData>
  <mergeCells count="46">
    <mergeCell ref="J16:P24"/>
    <mergeCell ref="J6:P9"/>
    <mergeCell ref="D54:I54"/>
    <mergeCell ref="D60:I60"/>
    <mergeCell ref="D50:I50"/>
    <mergeCell ref="O47:V52"/>
    <mergeCell ref="O56:V58"/>
    <mergeCell ref="N54:O54"/>
    <mergeCell ref="D94:I94"/>
    <mergeCell ref="J83:J84"/>
    <mergeCell ref="K83:K84"/>
    <mergeCell ref="L83:M83"/>
    <mergeCell ref="D91:M91"/>
    <mergeCell ref="H83:H84"/>
    <mergeCell ref="I83:I84"/>
    <mergeCell ref="O85:Q90"/>
    <mergeCell ref="D95:I95"/>
    <mergeCell ref="A2:A8"/>
    <mergeCell ref="A10:A12"/>
    <mergeCell ref="D73:I74"/>
    <mergeCell ref="D39:I39"/>
    <mergeCell ref="D48:I48"/>
    <mergeCell ref="D1:I2"/>
    <mergeCell ref="B1:C1"/>
    <mergeCell ref="D62:I62"/>
    <mergeCell ref="D76:I80"/>
    <mergeCell ref="D83:E84"/>
    <mergeCell ref="F83:F84"/>
    <mergeCell ref="G83:G84"/>
    <mergeCell ref="D85:D90"/>
    <mergeCell ref="B2:C2"/>
    <mergeCell ref="N100:R106"/>
    <mergeCell ref="D113:E113"/>
    <mergeCell ref="G97:I101"/>
    <mergeCell ref="D128:I128"/>
    <mergeCell ref="J114:L118"/>
    <mergeCell ref="D111:I111"/>
    <mergeCell ref="G113:H113"/>
    <mergeCell ref="D130:I135"/>
    <mergeCell ref="D137:I137"/>
    <mergeCell ref="D139:I139"/>
    <mergeCell ref="D144:I145"/>
    <mergeCell ref="D143:I143"/>
    <mergeCell ref="D140:I140"/>
    <mergeCell ref="D141:I141"/>
    <mergeCell ref="D142:I142"/>
  </mergeCells>
  <hyperlinks>
    <hyperlink ref="B1:C1" location="Indholdsfortegnelse!B1" display="Indholdsfortegnelse" xr:uid="{03D192AB-2A8C-4477-BE43-33C40F4C0789}"/>
    <hyperlink ref="B2:C2" location="'SPSS Vejledninger 2'!B404" display="SPSS-Vejledning" xr:uid="{A6795CD1-6FA0-48FE-9FF0-D8CD992FF507}"/>
    <hyperlink ref="B39" location="Indholdsfortegnelse!B1" display="Top" xr:uid="{0934C507-CCD7-4C5D-A46D-019AA7489BDB}"/>
    <hyperlink ref="B74" location="Indholdsfortegnelse!B1" display="Top" xr:uid="{5950FE2E-0984-4DE8-897C-F24A09FEB543}"/>
    <hyperlink ref="B111" location="Indholdsfortegnelse!B1" display="Top" xr:uid="{E2554388-ACB0-4B84-B2F9-DE08818EF97A}"/>
  </hyperlinks>
  <pageMargins left="0.7" right="0.7" top="0.75" bottom="0.75" header="0.3" footer="0.3"/>
  <pageSetup paperSize="9" orientation="portrait" r:id="rId1"/>
  <drawing r:id="rId2"/>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241422-8309-4FAA-AB2F-0FE790E9786F}">
  <dimension ref="A1:P122"/>
  <sheetViews>
    <sheetView topLeftCell="B1" zoomScaleNormal="100" workbookViewId="0">
      <selection activeCell="B1" sqref="B1:C1"/>
    </sheetView>
  </sheetViews>
  <sheetFormatPr defaultColWidth="0" defaultRowHeight="14.6" zeroHeight="1" outlineLevelCol="1" x14ac:dyDescent="0.4"/>
  <cols>
    <col min="1" max="1" width="38.53515625" hidden="1" customWidth="1" outlineLevel="1"/>
    <col min="2" max="2" width="8.765625" customWidth="1" collapsed="1"/>
    <col min="3" max="16" width="8.765625" customWidth="1"/>
    <col min="17" max="16384" width="8.765625" hidden="1"/>
  </cols>
  <sheetData>
    <row r="1" spans="1:8" x14ac:dyDescent="0.4">
      <c r="B1" s="639" t="s">
        <v>17</v>
      </c>
      <c r="C1" s="639"/>
      <c r="D1" s="780" t="s">
        <v>49</v>
      </c>
      <c r="E1" s="780"/>
      <c r="F1" s="780"/>
      <c r="G1" s="780"/>
      <c r="H1" s="780"/>
    </row>
    <row r="2" spans="1:8" x14ac:dyDescent="0.4">
      <c r="A2" s="595" t="s">
        <v>416</v>
      </c>
      <c r="D2" s="780"/>
      <c r="E2" s="780"/>
      <c r="F2" s="780"/>
      <c r="G2" s="780"/>
      <c r="H2" s="780"/>
    </row>
    <row r="3" spans="1:8" x14ac:dyDescent="0.4">
      <c r="A3" s="595"/>
    </row>
    <row r="4" spans="1:8" x14ac:dyDescent="0.4"/>
    <row r="5" spans="1:8" x14ac:dyDescent="0.4"/>
    <row r="6" spans="1:8" x14ac:dyDescent="0.4"/>
    <row r="7" spans="1:8" x14ac:dyDescent="0.4"/>
    <row r="8" spans="1:8" x14ac:dyDescent="0.4"/>
    <row r="9" spans="1:8" x14ac:dyDescent="0.4"/>
    <row r="10" spans="1:8" x14ac:dyDescent="0.4"/>
    <row r="11" spans="1:8" x14ac:dyDescent="0.4"/>
    <row r="12" spans="1:8" x14ac:dyDescent="0.4"/>
    <row r="13" spans="1:8" x14ac:dyDescent="0.4"/>
    <row r="14" spans="1:8" x14ac:dyDescent="0.4"/>
    <row r="15" spans="1:8" x14ac:dyDescent="0.4"/>
    <row r="16" spans="1:8" x14ac:dyDescent="0.4"/>
    <row r="17" x14ac:dyDescent="0.4"/>
    <row r="18" x14ac:dyDescent="0.4"/>
    <row r="19" x14ac:dyDescent="0.4"/>
    <row r="20" x14ac:dyDescent="0.4"/>
    <row r="21" x14ac:dyDescent="0.4"/>
    <row r="22" x14ac:dyDescent="0.4"/>
    <row r="23" x14ac:dyDescent="0.4"/>
    <row r="24" x14ac:dyDescent="0.4"/>
    <row r="25" x14ac:dyDescent="0.4"/>
    <row r="26" x14ac:dyDescent="0.4"/>
    <row r="27" x14ac:dyDescent="0.4"/>
    <row r="28" x14ac:dyDescent="0.4"/>
    <row r="29" x14ac:dyDescent="0.4"/>
    <row r="30" x14ac:dyDescent="0.4"/>
    <row r="31" x14ac:dyDescent="0.4"/>
    <row r="32" x14ac:dyDescent="0.4"/>
    <row r="33" spans="2:2" x14ac:dyDescent="0.4"/>
    <row r="34" spans="2:2" x14ac:dyDescent="0.4"/>
    <row r="35" spans="2:2" x14ac:dyDescent="0.4">
      <c r="B35" s="5" t="s">
        <v>28</v>
      </c>
    </row>
    <row r="36" spans="2:2" x14ac:dyDescent="0.4"/>
    <row r="37" spans="2:2" x14ac:dyDescent="0.4"/>
    <row r="38" spans="2:2" x14ac:dyDescent="0.4"/>
    <row r="39" spans="2:2" x14ac:dyDescent="0.4"/>
    <row r="40" spans="2:2" x14ac:dyDescent="0.4"/>
    <row r="41" spans="2:2" x14ac:dyDescent="0.4"/>
    <row r="42" spans="2:2" x14ac:dyDescent="0.4"/>
    <row r="43" spans="2:2" x14ac:dyDescent="0.4"/>
    <row r="44" spans="2:2" x14ac:dyDescent="0.4"/>
    <row r="45" spans="2:2" x14ac:dyDescent="0.4"/>
    <row r="46" spans="2:2" x14ac:dyDescent="0.4"/>
    <row r="47" spans="2:2" x14ac:dyDescent="0.4"/>
    <row r="48" spans="2:2" x14ac:dyDescent="0.4"/>
    <row r="49" x14ac:dyDescent="0.4"/>
    <row r="50" x14ac:dyDescent="0.4"/>
    <row r="51" x14ac:dyDescent="0.4"/>
    <row r="52" x14ac:dyDescent="0.4"/>
    <row r="53" x14ac:dyDescent="0.4"/>
    <row r="54" x14ac:dyDescent="0.4"/>
    <row r="55" x14ac:dyDescent="0.4"/>
    <row r="56" x14ac:dyDescent="0.4"/>
    <row r="57" x14ac:dyDescent="0.4"/>
    <row r="58" x14ac:dyDescent="0.4"/>
    <row r="59" x14ac:dyDescent="0.4"/>
    <row r="60" x14ac:dyDescent="0.4"/>
    <row r="61" x14ac:dyDescent="0.4"/>
    <row r="62" x14ac:dyDescent="0.4"/>
    <row r="63" x14ac:dyDescent="0.4"/>
    <row r="64" x14ac:dyDescent="0.4"/>
    <row r="65" x14ac:dyDescent="0.4"/>
    <row r="66" x14ac:dyDescent="0.4"/>
    <row r="67" x14ac:dyDescent="0.4"/>
    <row r="68" x14ac:dyDescent="0.4"/>
    <row r="69" x14ac:dyDescent="0.4"/>
    <row r="70" x14ac:dyDescent="0.4"/>
    <row r="71" x14ac:dyDescent="0.4"/>
    <row r="72" x14ac:dyDescent="0.4"/>
    <row r="73" x14ac:dyDescent="0.4"/>
    <row r="74" x14ac:dyDescent="0.4"/>
    <row r="75" x14ac:dyDescent="0.4"/>
    <row r="76" x14ac:dyDescent="0.4"/>
    <row r="77" x14ac:dyDescent="0.4"/>
    <row r="78" x14ac:dyDescent="0.4"/>
    <row r="79" x14ac:dyDescent="0.4"/>
    <row r="80" x14ac:dyDescent="0.4"/>
    <row r="81" spans="2:2" x14ac:dyDescent="0.4"/>
    <row r="82" spans="2:2" x14ac:dyDescent="0.4"/>
    <row r="83" spans="2:2" x14ac:dyDescent="0.4">
      <c r="B83" s="5" t="s">
        <v>28</v>
      </c>
    </row>
    <row r="84" spans="2:2" x14ac:dyDescent="0.4"/>
    <row r="85" spans="2:2" x14ac:dyDescent="0.4"/>
    <row r="86" spans="2:2" x14ac:dyDescent="0.4"/>
    <row r="87" spans="2:2" x14ac:dyDescent="0.4"/>
    <row r="88" spans="2:2" x14ac:dyDescent="0.4"/>
    <row r="89" spans="2:2" x14ac:dyDescent="0.4"/>
    <row r="90" spans="2:2" x14ac:dyDescent="0.4"/>
    <row r="91" spans="2:2" x14ac:dyDescent="0.4"/>
    <row r="92" spans="2:2" x14ac:dyDescent="0.4"/>
    <row r="93" spans="2:2" x14ac:dyDescent="0.4"/>
    <row r="94" spans="2:2" x14ac:dyDescent="0.4"/>
    <row r="95" spans="2:2" x14ac:dyDescent="0.4"/>
    <row r="96" spans="2:2" x14ac:dyDescent="0.4"/>
    <row r="97" x14ac:dyDescent="0.4"/>
    <row r="98" x14ac:dyDescent="0.4"/>
    <row r="99" x14ac:dyDescent="0.4"/>
    <row r="100" x14ac:dyDescent="0.4"/>
    <row r="101" x14ac:dyDescent="0.4"/>
    <row r="102" x14ac:dyDescent="0.4"/>
    <row r="103" x14ac:dyDescent="0.4"/>
    <row r="104" x14ac:dyDescent="0.4"/>
    <row r="105" x14ac:dyDescent="0.4"/>
    <row r="106" x14ac:dyDescent="0.4"/>
    <row r="107" x14ac:dyDescent="0.4"/>
    <row r="108" x14ac:dyDescent="0.4"/>
    <row r="109" x14ac:dyDescent="0.4"/>
    <row r="110" x14ac:dyDescent="0.4"/>
    <row r="111" x14ac:dyDescent="0.4"/>
    <row r="112" x14ac:dyDescent="0.4"/>
    <row r="113" x14ac:dyDescent="0.4"/>
    <row r="114" x14ac:dyDescent="0.4"/>
    <row r="115" x14ac:dyDescent="0.4"/>
    <row r="116" x14ac:dyDescent="0.4"/>
    <row r="117" x14ac:dyDescent="0.4"/>
    <row r="118" x14ac:dyDescent="0.4"/>
    <row r="119" x14ac:dyDescent="0.4"/>
    <row r="120" x14ac:dyDescent="0.4"/>
    <row r="121" x14ac:dyDescent="0.4"/>
    <row r="122" x14ac:dyDescent="0.4"/>
  </sheetData>
  <mergeCells count="3">
    <mergeCell ref="D1:H2"/>
    <mergeCell ref="B1:C1"/>
    <mergeCell ref="A2:A3"/>
  </mergeCells>
  <hyperlinks>
    <hyperlink ref="B1" location="Indholdsfortegnelse!A1" display="Indholdsfortegnelse" xr:uid="{A35560BB-3B74-4F73-8712-34C6F0E3F168}"/>
    <hyperlink ref="B1:C1" location="Indholdsfortegnelse!B1" display="Indholdsfortegnelse" xr:uid="{9577C4F3-9456-468A-A03B-B0B737104767}"/>
    <hyperlink ref="B83" location="Symbolforklaring!B1" display="Top" xr:uid="{E73862D7-CA77-4130-B661-1985C9BE4BF9}"/>
    <hyperlink ref="B35" location="Symbolforklaring!B1" display="Top" xr:uid="{89470D4D-5333-4930-8C06-B6960E2A3FDD}"/>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903890-0B36-4022-8B95-1D529364CAF5}">
  <sheetPr>
    <tabColor theme="6" tint="0.79998168889431442"/>
  </sheetPr>
  <dimension ref="A1:R515"/>
  <sheetViews>
    <sheetView topLeftCell="B1" workbookViewId="0">
      <selection activeCell="B1" sqref="B1:C1"/>
    </sheetView>
  </sheetViews>
  <sheetFormatPr defaultColWidth="0" defaultRowHeight="14.6" zeroHeight="1" outlineLevelCol="1" x14ac:dyDescent="0.4"/>
  <cols>
    <col min="1" max="1" width="26.07421875" hidden="1" customWidth="1" outlineLevel="1"/>
    <col min="2" max="2" width="8.765625" customWidth="1" collapsed="1"/>
    <col min="3" max="17" width="8.765625" customWidth="1"/>
    <col min="18" max="18" width="0" hidden="1" customWidth="1"/>
    <col min="19" max="16384" width="8.765625" hidden="1"/>
  </cols>
  <sheetData>
    <row r="1" spans="1:12" ht="14.7" customHeight="1" x14ac:dyDescent="0.4">
      <c r="B1" s="639" t="s">
        <v>17</v>
      </c>
      <c r="C1" s="639"/>
      <c r="D1" s="785" t="s">
        <v>18</v>
      </c>
      <c r="E1" s="785"/>
      <c r="F1" s="785"/>
      <c r="G1" s="785"/>
      <c r="H1" s="785"/>
    </row>
    <row r="2" spans="1:12" ht="14.4" customHeight="1" x14ac:dyDescent="0.4">
      <c r="A2" s="534" t="s">
        <v>417</v>
      </c>
      <c r="D2" s="785"/>
      <c r="E2" s="785"/>
      <c r="F2" s="785"/>
      <c r="G2" s="785"/>
      <c r="H2" s="785"/>
    </row>
    <row r="3" spans="1:12" x14ac:dyDescent="0.4">
      <c r="A3" s="534"/>
    </row>
    <row r="4" spans="1:12" x14ac:dyDescent="0.4">
      <c r="A4" s="534"/>
    </row>
    <row r="5" spans="1:12" ht="14.7" customHeight="1" x14ac:dyDescent="0.4">
      <c r="A5" s="701" t="s">
        <v>418</v>
      </c>
      <c r="C5" s="639" t="s">
        <v>22</v>
      </c>
      <c r="D5" s="639"/>
      <c r="E5" s="639"/>
      <c r="F5" s="639"/>
      <c r="G5" s="639"/>
      <c r="H5" s="639"/>
      <c r="I5" s="639"/>
      <c r="J5" s="639"/>
      <c r="K5" s="639"/>
      <c r="L5" s="639"/>
    </row>
    <row r="6" spans="1:12" ht="14.7" customHeight="1" x14ac:dyDescent="0.4">
      <c r="A6" s="701"/>
      <c r="C6" s="90" t="s">
        <v>716</v>
      </c>
      <c r="D6" s="90"/>
      <c r="E6" s="90"/>
      <c r="F6" s="90"/>
      <c r="G6" s="90"/>
      <c r="H6" s="90"/>
      <c r="I6" s="90"/>
      <c r="J6" s="90"/>
      <c r="K6" s="90"/>
      <c r="L6" s="90"/>
    </row>
    <row r="7" spans="1:12" ht="14.7" customHeight="1" x14ac:dyDescent="0.4">
      <c r="A7" s="701"/>
      <c r="C7" s="639" t="s">
        <v>906</v>
      </c>
      <c r="D7" s="639"/>
      <c r="E7" s="639"/>
      <c r="F7" s="639"/>
      <c r="G7" s="639"/>
      <c r="H7" s="90"/>
      <c r="I7" s="90"/>
      <c r="J7" s="90"/>
      <c r="K7" s="90"/>
      <c r="L7" s="90"/>
    </row>
    <row r="8" spans="1:12" x14ac:dyDescent="0.4">
      <c r="A8" s="701"/>
      <c r="C8" s="639" t="s">
        <v>19</v>
      </c>
      <c r="D8" s="639"/>
      <c r="E8" s="639"/>
      <c r="F8" s="639"/>
      <c r="G8" s="639"/>
      <c r="H8" s="639"/>
      <c r="I8" s="639"/>
      <c r="J8" s="639"/>
      <c r="K8" s="639"/>
      <c r="L8" s="639"/>
    </row>
    <row r="9" spans="1:12" x14ac:dyDescent="0.4">
      <c r="A9" s="701"/>
      <c r="C9" s="639" t="s">
        <v>21</v>
      </c>
      <c r="D9" s="639"/>
      <c r="E9" s="639"/>
      <c r="F9" s="639"/>
      <c r="G9" s="639"/>
      <c r="H9" s="639"/>
      <c r="I9" s="639"/>
      <c r="J9" s="639"/>
      <c r="K9" s="639"/>
      <c r="L9" s="639"/>
    </row>
    <row r="10" spans="1:12" x14ac:dyDescent="0.4">
      <c r="A10" s="701"/>
      <c r="C10" s="639" t="s">
        <v>23</v>
      </c>
      <c r="D10" s="639"/>
      <c r="E10" s="639"/>
      <c r="F10" s="639"/>
      <c r="G10" s="639"/>
      <c r="H10" s="639"/>
      <c r="I10" s="639"/>
      <c r="J10" s="639"/>
      <c r="K10" s="639"/>
      <c r="L10" s="639"/>
    </row>
    <row r="11" spans="1:12" x14ac:dyDescent="0.4">
      <c r="A11" s="701"/>
      <c r="C11" s="639" t="s">
        <v>20</v>
      </c>
      <c r="D11" s="639"/>
      <c r="E11" s="639"/>
      <c r="F11" s="639"/>
      <c r="G11" s="639"/>
      <c r="H11" s="639"/>
      <c r="I11" s="639"/>
      <c r="J11" s="639"/>
      <c r="K11" s="639"/>
      <c r="L11" s="639"/>
    </row>
    <row r="12" spans="1:12" x14ac:dyDescent="0.4">
      <c r="A12" s="701"/>
    </row>
    <row r="13" spans="1:12" x14ac:dyDescent="0.4">
      <c r="A13" s="701"/>
    </row>
    <row r="14" spans="1:12" ht="21" x14ac:dyDescent="0.5">
      <c r="A14" s="701"/>
      <c r="B14" s="5" t="s">
        <v>28</v>
      </c>
      <c r="C14" s="8" t="s">
        <v>27</v>
      </c>
    </row>
    <row r="15" spans="1:12" x14ac:dyDescent="0.4">
      <c r="A15" s="701"/>
    </row>
    <row r="16" spans="1:12" ht="16.3" x14ac:dyDescent="0.4">
      <c r="A16" s="701"/>
      <c r="B16" s="90" t="s">
        <v>225</v>
      </c>
    </row>
    <row r="17" spans="1:1" x14ac:dyDescent="0.4">
      <c r="A17" s="701"/>
    </row>
    <row r="18" spans="1:1" x14ac:dyDescent="0.4">
      <c r="A18" s="701"/>
    </row>
    <row r="19" spans="1:1" x14ac:dyDescent="0.4">
      <c r="A19" s="701"/>
    </row>
    <row r="20" spans="1:1" x14ac:dyDescent="0.4">
      <c r="A20" s="701"/>
    </row>
    <row r="21" spans="1:1" x14ac:dyDescent="0.4">
      <c r="A21" s="701"/>
    </row>
    <row r="22" spans="1:1" x14ac:dyDescent="0.4">
      <c r="A22" s="701"/>
    </row>
    <row r="23" spans="1:1" x14ac:dyDescent="0.4">
      <c r="A23" s="2"/>
    </row>
    <row r="24" spans="1:1" x14ac:dyDescent="0.4">
      <c r="A24" s="2"/>
    </row>
    <row r="25" spans="1:1" x14ac:dyDescent="0.4">
      <c r="A25" s="2"/>
    </row>
    <row r="26" spans="1:1" x14ac:dyDescent="0.4">
      <c r="A26" s="2"/>
    </row>
    <row r="27" spans="1:1" x14ac:dyDescent="0.4"/>
    <row r="28" spans="1:1" x14ac:dyDescent="0.4"/>
    <row r="29" spans="1:1" x14ac:dyDescent="0.4"/>
    <row r="30" spans="1:1" x14ac:dyDescent="0.4"/>
    <row r="31" spans="1:1" x14ac:dyDescent="0.4"/>
    <row r="32" spans="1:1" x14ac:dyDescent="0.4"/>
    <row r="33" x14ac:dyDescent="0.4"/>
    <row r="34" x14ac:dyDescent="0.4"/>
    <row r="35" x14ac:dyDescent="0.4"/>
    <row r="36" x14ac:dyDescent="0.4"/>
    <row r="37" x14ac:dyDescent="0.4"/>
    <row r="38" x14ac:dyDescent="0.4"/>
    <row r="39" x14ac:dyDescent="0.4"/>
    <row r="40" x14ac:dyDescent="0.4"/>
    <row r="41" x14ac:dyDescent="0.4"/>
    <row r="42" x14ac:dyDescent="0.4"/>
    <row r="43" x14ac:dyDescent="0.4"/>
    <row r="44" x14ac:dyDescent="0.4"/>
    <row r="45" x14ac:dyDescent="0.4"/>
    <row r="46" x14ac:dyDescent="0.4"/>
    <row r="47" x14ac:dyDescent="0.4"/>
    <row r="48" x14ac:dyDescent="0.4"/>
    <row r="49" spans="2:3" x14ac:dyDescent="0.4"/>
    <row r="50" spans="2:3" x14ac:dyDescent="0.4"/>
    <row r="51" spans="2:3" x14ac:dyDescent="0.4"/>
    <row r="52" spans="2:3" ht="18.45" x14ac:dyDescent="0.5">
      <c r="B52" s="5" t="s">
        <v>28</v>
      </c>
      <c r="C52" s="8" t="s">
        <v>716</v>
      </c>
    </row>
    <row r="53" spans="2:3" x14ac:dyDescent="0.4"/>
    <row r="54" spans="2:3" x14ac:dyDescent="0.4">
      <c r="B54" s="5" t="s">
        <v>717</v>
      </c>
    </row>
    <row r="55" spans="2:3" x14ac:dyDescent="0.4"/>
    <row r="56" spans="2:3" x14ac:dyDescent="0.4"/>
    <row r="57" spans="2:3" x14ac:dyDescent="0.4"/>
    <row r="58" spans="2:3" x14ac:dyDescent="0.4"/>
    <row r="59" spans="2:3" x14ac:dyDescent="0.4"/>
    <row r="60" spans="2:3" x14ac:dyDescent="0.4"/>
    <row r="61" spans="2:3" x14ac:dyDescent="0.4"/>
    <row r="62" spans="2:3" x14ac:dyDescent="0.4"/>
    <row r="63" spans="2:3" x14ac:dyDescent="0.4"/>
    <row r="64" spans="2:3" x14ac:dyDescent="0.4"/>
    <row r="65" x14ac:dyDescent="0.4"/>
    <row r="66" x14ac:dyDescent="0.4"/>
    <row r="67" x14ac:dyDescent="0.4"/>
    <row r="68" x14ac:dyDescent="0.4"/>
    <row r="69" x14ac:dyDescent="0.4"/>
    <row r="70" x14ac:dyDescent="0.4"/>
    <row r="71" x14ac:dyDescent="0.4"/>
    <row r="72" x14ac:dyDescent="0.4"/>
    <row r="73" x14ac:dyDescent="0.4"/>
    <row r="74" x14ac:dyDescent="0.4"/>
    <row r="75" x14ac:dyDescent="0.4"/>
    <row r="76" x14ac:dyDescent="0.4"/>
    <row r="77" x14ac:dyDescent="0.4"/>
    <row r="78" x14ac:dyDescent="0.4"/>
    <row r="79" x14ac:dyDescent="0.4"/>
    <row r="80" x14ac:dyDescent="0.4"/>
    <row r="81" spans="2:3" x14ac:dyDescent="0.4"/>
    <row r="82" spans="2:3" x14ac:dyDescent="0.4"/>
    <row r="83" spans="2:3" x14ac:dyDescent="0.4"/>
    <row r="84" spans="2:3" x14ac:dyDescent="0.4"/>
    <row r="85" spans="2:3" x14ac:dyDescent="0.4"/>
    <row r="86" spans="2:3" x14ac:dyDescent="0.4"/>
    <row r="87" spans="2:3" x14ac:dyDescent="0.4"/>
    <row r="88" spans="2:3" x14ac:dyDescent="0.4"/>
    <row r="89" spans="2:3" x14ac:dyDescent="0.4"/>
    <row r="90" spans="2:3" x14ac:dyDescent="0.4"/>
    <row r="91" spans="2:3" ht="18.45" x14ac:dyDescent="0.5">
      <c r="B91" s="5" t="s">
        <v>28</v>
      </c>
      <c r="C91" s="8" t="s">
        <v>906</v>
      </c>
    </row>
    <row r="92" spans="2:3" x14ac:dyDescent="0.4"/>
    <row r="93" spans="2:3" x14ac:dyDescent="0.4">
      <c r="B93" s="5" t="s">
        <v>884</v>
      </c>
    </row>
    <row r="94" spans="2:3" x14ac:dyDescent="0.4"/>
    <row r="95" spans="2:3" x14ac:dyDescent="0.4"/>
    <row r="96" spans="2:3" x14ac:dyDescent="0.4"/>
    <row r="97" x14ac:dyDescent="0.4"/>
    <row r="98" x14ac:dyDescent="0.4"/>
    <row r="99" x14ac:dyDescent="0.4"/>
    <row r="100" x14ac:dyDescent="0.4"/>
    <row r="101" x14ac:dyDescent="0.4"/>
    <row r="102" x14ac:dyDescent="0.4"/>
    <row r="103" x14ac:dyDescent="0.4"/>
    <row r="104" x14ac:dyDescent="0.4"/>
    <row r="105" x14ac:dyDescent="0.4"/>
    <row r="106" x14ac:dyDescent="0.4"/>
    <row r="107" x14ac:dyDescent="0.4"/>
    <row r="108" x14ac:dyDescent="0.4"/>
    <row r="109" x14ac:dyDescent="0.4"/>
    <row r="110" x14ac:dyDescent="0.4"/>
    <row r="111" x14ac:dyDescent="0.4"/>
    <row r="112" x14ac:dyDescent="0.4"/>
    <row r="113" spans="2:3" x14ac:dyDescent="0.4"/>
    <row r="114" spans="2:3" x14ac:dyDescent="0.4"/>
    <row r="115" spans="2:3" x14ac:dyDescent="0.4"/>
    <row r="116" spans="2:3" x14ac:dyDescent="0.4"/>
    <row r="117" spans="2:3" x14ac:dyDescent="0.4"/>
    <row r="118" spans="2:3" x14ac:dyDescent="0.4"/>
    <row r="119" spans="2:3" x14ac:dyDescent="0.4"/>
    <row r="120" spans="2:3" x14ac:dyDescent="0.4"/>
    <row r="121" spans="2:3" x14ac:dyDescent="0.4"/>
    <row r="122" spans="2:3" x14ac:dyDescent="0.4"/>
    <row r="123" spans="2:3" x14ac:dyDescent="0.4"/>
    <row r="124" spans="2:3" x14ac:dyDescent="0.4"/>
    <row r="125" spans="2:3" x14ac:dyDescent="0.4"/>
    <row r="126" spans="2:3" ht="18.45" x14ac:dyDescent="0.5">
      <c r="B126" s="5" t="s">
        <v>28</v>
      </c>
      <c r="C126" s="8" t="s">
        <v>19</v>
      </c>
    </row>
    <row r="127" spans="2:3" x14ac:dyDescent="0.4"/>
    <row r="128" spans="2:3" x14ac:dyDescent="0.4"/>
    <row r="129" spans="2:2" x14ac:dyDescent="0.4">
      <c r="B129" s="781" t="s">
        <v>271</v>
      </c>
    </row>
    <row r="130" spans="2:2" x14ac:dyDescent="0.4">
      <c r="B130" s="781"/>
    </row>
    <row r="131" spans="2:2" x14ac:dyDescent="0.4"/>
    <row r="132" spans="2:2" x14ac:dyDescent="0.4"/>
    <row r="133" spans="2:2" x14ac:dyDescent="0.4"/>
    <row r="134" spans="2:2" x14ac:dyDescent="0.4"/>
    <row r="135" spans="2:2" x14ac:dyDescent="0.4"/>
    <row r="136" spans="2:2" x14ac:dyDescent="0.4"/>
    <row r="137" spans="2:2" x14ac:dyDescent="0.4"/>
    <row r="138" spans="2:2" x14ac:dyDescent="0.4"/>
    <row r="139" spans="2:2" x14ac:dyDescent="0.4"/>
    <row r="140" spans="2:2" x14ac:dyDescent="0.4"/>
    <row r="141" spans="2:2" x14ac:dyDescent="0.4"/>
    <row r="142" spans="2:2" x14ac:dyDescent="0.4"/>
    <row r="143" spans="2:2" x14ac:dyDescent="0.4"/>
    <row r="144" spans="2:2" x14ac:dyDescent="0.4"/>
    <row r="145" x14ac:dyDescent="0.4"/>
    <row r="146" x14ac:dyDescent="0.4"/>
    <row r="147" x14ac:dyDescent="0.4"/>
    <row r="148" x14ac:dyDescent="0.4"/>
    <row r="149" x14ac:dyDescent="0.4"/>
    <row r="150" x14ac:dyDescent="0.4"/>
    <row r="151" x14ac:dyDescent="0.4"/>
    <row r="152" x14ac:dyDescent="0.4"/>
    <row r="153" x14ac:dyDescent="0.4"/>
    <row r="154" x14ac:dyDescent="0.4"/>
    <row r="155" x14ac:dyDescent="0.4"/>
    <row r="156" x14ac:dyDescent="0.4"/>
    <row r="157" x14ac:dyDescent="0.4"/>
    <row r="158" x14ac:dyDescent="0.4"/>
    <row r="159" x14ac:dyDescent="0.4"/>
    <row r="160" x14ac:dyDescent="0.4"/>
    <row r="161" spans="2:3" x14ac:dyDescent="0.4"/>
    <row r="162" spans="2:3" x14ac:dyDescent="0.4"/>
    <row r="163" spans="2:3" x14ac:dyDescent="0.4"/>
    <row r="164" spans="2:3" x14ac:dyDescent="0.4"/>
    <row r="165" spans="2:3" x14ac:dyDescent="0.4"/>
    <row r="166" spans="2:3" x14ac:dyDescent="0.4"/>
    <row r="167" spans="2:3" x14ac:dyDescent="0.4"/>
    <row r="168" spans="2:3" x14ac:dyDescent="0.4"/>
    <row r="169" spans="2:3" x14ac:dyDescent="0.4"/>
    <row r="170" spans="2:3" x14ac:dyDescent="0.4"/>
    <row r="171" spans="2:3" x14ac:dyDescent="0.4"/>
    <row r="172" spans="2:3" x14ac:dyDescent="0.4"/>
    <row r="173" spans="2:3" x14ac:dyDescent="0.4"/>
    <row r="174" spans="2:3" ht="18.45" x14ac:dyDescent="0.5">
      <c r="B174" s="5" t="s">
        <v>28</v>
      </c>
      <c r="C174" s="8" t="s">
        <v>21</v>
      </c>
    </row>
    <row r="175" spans="2:3" x14ac:dyDescent="0.4"/>
    <row r="176" spans="2:3" x14ac:dyDescent="0.4">
      <c r="B176" s="783" t="s">
        <v>11</v>
      </c>
    </row>
    <row r="177" spans="2:2" x14ac:dyDescent="0.4">
      <c r="B177" s="783"/>
    </row>
    <row r="178" spans="2:2" x14ac:dyDescent="0.4">
      <c r="B178" s="783"/>
    </row>
    <row r="179" spans="2:2" x14ac:dyDescent="0.4"/>
    <row r="180" spans="2:2" ht="14.7" customHeight="1" x14ac:dyDescent="0.4">
      <c r="B180" s="737" t="s">
        <v>153</v>
      </c>
    </row>
    <row r="181" spans="2:2" x14ac:dyDescent="0.4">
      <c r="B181" s="737"/>
    </row>
    <row r="182" spans="2:2" x14ac:dyDescent="0.4">
      <c r="B182" s="737"/>
    </row>
    <row r="183" spans="2:2" x14ac:dyDescent="0.4"/>
    <row r="184" spans="2:2" x14ac:dyDescent="0.4">
      <c r="B184" s="737" t="s">
        <v>154</v>
      </c>
    </row>
    <row r="185" spans="2:2" x14ac:dyDescent="0.4">
      <c r="B185" s="737"/>
    </row>
    <row r="186" spans="2:2" ht="14.7" customHeight="1" x14ac:dyDescent="0.4">
      <c r="B186" s="737"/>
    </row>
    <row r="187" spans="2:2" x14ac:dyDescent="0.4"/>
    <row r="188" spans="2:2" x14ac:dyDescent="0.4">
      <c r="B188" s="737" t="s">
        <v>12</v>
      </c>
    </row>
    <row r="189" spans="2:2" x14ac:dyDescent="0.4">
      <c r="B189" s="737"/>
    </row>
    <row r="190" spans="2:2" x14ac:dyDescent="0.4">
      <c r="B190" s="737"/>
    </row>
    <row r="191" spans="2:2" x14ac:dyDescent="0.4">
      <c r="B191" s="737"/>
    </row>
    <row r="192" spans="2:2" x14ac:dyDescent="0.4"/>
    <row r="193" spans="2:2" x14ac:dyDescent="0.4"/>
    <row r="194" spans="2:2" x14ac:dyDescent="0.4">
      <c r="B194" s="781" t="s">
        <v>793</v>
      </c>
    </row>
    <row r="195" spans="2:2" x14ac:dyDescent="0.4">
      <c r="B195" s="781"/>
    </row>
    <row r="196" spans="2:2" x14ac:dyDescent="0.4"/>
    <row r="197" spans="2:2" x14ac:dyDescent="0.4"/>
    <row r="198" spans="2:2" x14ac:dyDescent="0.4"/>
    <row r="199" spans="2:2" x14ac:dyDescent="0.4"/>
    <row r="200" spans="2:2" x14ac:dyDescent="0.4"/>
    <row r="201" spans="2:2" x14ac:dyDescent="0.4"/>
    <row r="202" spans="2:2" x14ac:dyDescent="0.4"/>
    <row r="203" spans="2:2" x14ac:dyDescent="0.4"/>
    <row r="204" spans="2:2" x14ac:dyDescent="0.4"/>
    <row r="205" spans="2:2" x14ac:dyDescent="0.4"/>
    <row r="206" spans="2:2" x14ac:dyDescent="0.4"/>
    <row r="207" spans="2:2" x14ac:dyDescent="0.4"/>
    <row r="208" spans="2:2" x14ac:dyDescent="0.4"/>
    <row r="209" spans="2:18" x14ac:dyDescent="0.4"/>
    <row r="210" spans="2:18" x14ac:dyDescent="0.4"/>
    <row r="211" spans="2:18" x14ac:dyDescent="0.4"/>
    <row r="212" spans="2:18" x14ac:dyDescent="0.4"/>
    <row r="213" spans="2:18" x14ac:dyDescent="0.4"/>
    <row r="214" spans="2:18" x14ac:dyDescent="0.4"/>
    <row r="215" spans="2:18" x14ac:dyDescent="0.4"/>
    <row r="216" spans="2:18" ht="21" x14ac:dyDescent="0.65">
      <c r="B216" s="5" t="s">
        <v>28</v>
      </c>
      <c r="C216" s="8" t="s">
        <v>26</v>
      </c>
    </row>
    <row r="217" spans="2:18" x14ac:dyDescent="0.4"/>
    <row r="218" spans="2:18" x14ac:dyDescent="0.4">
      <c r="M218" s="782" t="s">
        <v>24</v>
      </c>
      <c r="N218" s="782"/>
      <c r="O218" s="782"/>
      <c r="P218" s="782"/>
    </row>
    <row r="219" spans="2:18" ht="14.7" customHeight="1" x14ac:dyDescent="0.4">
      <c r="M219" s="782"/>
      <c r="N219" s="782"/>
      <c r="O219" s="782"/>
      <c r="P219" s="782"/>
    </row>
    <row r="220" spans="2:18" x14ac:dyDescent="0.4">
      <c r="B220" s="737" t="s">
        <v>15</v>
      </c>
      <c r="M220" s="6" t="s">
        <v>25</v>
      </c>
      <c r="N220" s="250"/>
      <c r="O220" s="250"/>
      <c r="P220" s="250"/>
    </row>
    <row r="221" spans="2:18" x14ac:dyDescent="0.4">
      <c r="B221" s="737"/>
    </row>
    <row r="222" spans="2:18" x14ac:dyDescent="0.4">
      <c r="B222" s="737"/>
      <c r="O222" s="250"/>
      <c r="P222" s="250"/>
      <c r="Q222" s="250"/>
      <c r="R222" s="250"/>
    </row>
    <row r="223" spans="2:18" x14ac:dyDescent="0.4">
      <c r="B223" s="737"/>
    </row>
    <row r="224" spans="2:18" x14ac:dyDescent="0.4"/>
    <row r="225" x14ac:dyDescent="0.4"/>
    <row r="226" x14ac:dyDescent="0.4"/>
    <row r="227" x14ac:dyDescent="0.4"/>
    <row r="228" x14ac:dyDescent="0.4"/>
    <row r="229" x14ac:dyDescent="0.4"/>
    <row r="230" x14ac:dyDescent="0.4"/>
    <row r="231" x14ac:dyDescent="0.4"/>
    <row r="232" x14ac:dyDescent="0.4"/>
    <row r="233" x14ac:dyDescent="0.4"/>
    <row r="234" x14ac:dyDescent="0.4"/>
    <row r="235" x14ac:dyDescent="0.4"/>
    <row r="236" x14ac:dyDescent="0.4"/>
    <row r="237" x14ac:dyDescent="0.4"/>
    <row r="238" x14ac:dyDescent="0.4"/>
    <row r="239" x14ac:dyDescent="0.4"/>
    <row r="240" x14ac:dyDescent="0.4"/>
    <row r="241" x14ac:dyDescent="0.4"/>
    <row r="242" x14ac:dyDescent="0.4"/>
    <row r="243" x14ac:dyDescent="0.4"/>
    <row r="244" x14ac:dyDescent="0.4"/>
    <row r="245" x14ac:dyDescent="0.4"/>
    <row r="246" x14ac:dyDescent="0.4"/>
    <row r="247" x14ac:dyDescent="0.4"/>
    <row r="248" x14ac:dyDescent="0.4"/>
    <row r="249" x14ac:dyDescent="0.4"/>
    <row r="250" x14ac:dyDescent="0.4"/>
    <row r="251" x14ac:dyDescent="0.4"/>
    <row r="252" x14ac:dyDescent="0.4"/>
    <row r="253" x14ac:dyDescent="0.4"/>
    <row r="254" x14ac:dyDescent="0.4"/>
    <row r="255" x14ac:dyDescent="0.4"/>
    <row r="256" x14ac:dyDescent="0.4"/>
    <row r="257" spans="2:2" x14ac:dyDescent="0.4"/>
    <row r="258" spans="2:2" x14ac:dyDescent="0.4"/>
    <row r="259" spans="2:2" x14ac:dyDescent="0.4">
      <c r="B259" s="5" t="s">
        <v>28</v>
      </c>
    </row>
    <row r="260" spans="2:2" x14ac:dyDescent="0.4"/>
    <row r="261" spans="2:2" x14ac:dyDescent="0.4">
      <c r="B261" s="737" t="s">
        <v>15</v>
      </c>
    </row>
    <row r="262" spans="2:2" x14ac:dyDescent="0.4">
      <c r="B262" s="737"/>
    </row>
    <row r="263" spans="2:2" x14ac:dyDescent="0.4">
      <c r="B263" s="737"/>
    </row>
    <row r="264" spans="2:2" x14ac:dyDescent="0.4">
      <c r="B264" s="737"/>
    </row>
    <row r="265" spans="2:2" x14ac:dyDescent="0.4"/>
    <row r="266" spans="2:2" x14ac:dyDescent="0.4"/>
    <row r="267" spans="2:2" x14ac:dyDescent="0.4"/>
    <row r="268" spans="2:2" x14ac:dyDescent="0.4"/>
    <row r="269" spans="2:2" x14ac:dyDescent="0.4"/>
    <row r="270" spans="2:2" x14ac:dyDescent="0.4"/>
    <row r="271" spans="2:2" x14ac:dyDescent="0.4"/>
    <row r="272" spans="2:2" x14ac:dyDescent="0.4"/>
    <row r="273" x14ac:dyDescent="0.4"/>
    <row r="274" x14ac:dyDescent="0.4"/>
    <row r="275" x14ac:dyDescent="0.4"/>
    <row r="276" x14ac:dyDescent="0.4"/>
    <row r="277" x14ac:dyDescent="0.4"/>
    <row r="278" x14ac:dyDescent="0.4"/>
    <row r="279" x14ac:dyDescent="0.4"/>
    <row r="280" x14ac:dyDescent="0.4"/>
    <row r="281" x14ac:dyDescent="0.4"/>
    <row r="282" x14ac:dyDescent="0.4"/>
    <row r="283" x14ac:dyDescent="0.4"/>
    <row r="284" x14ac:dyDescent="0.4"/>
    <row r="285" x14ac:dyDescent="0.4"/>
    <row r="286" x14ac:dyDescent="0.4"/>
    <row r="287" x14ac:dyDescent="0.4"/>
    <row r="288" x14ac:dyDescent="0.4"/>
    <row r="289" spans="2:2" x14ac:dyDescent="0.4"/>
    <row r="290" spans="2:2" x14ac:dyDescent="0.4"/>
    <row r="291" spans="2:2" x14ac:dyDescent="0.4"/>
    <row r="292" spans="2:2" x14ac:dyDescent="0.4"/>
    <row r="293" spans="2:2" x14ac:dyDescent="0.4"/>
    <row r="294" spans="2:2" x14ac:dyDescent="0.4">
      <c r="B294" s="5" t="s">
        <v>28</v>
      </c>
    </row>
    <row r="295" spans="2:2" x14ac:dyDescent="0.4"/>
    <row r="296" spans="2:2" x14ac:dyDescent="0.4">
      <c r="B296" s="737" t="s">
        <v>15</v>
      </c>
    </row>
    <row r="297" spans="2:2" x14ac:dyDescent="0.4">
      <c r="B297" s="737"/>
    </row>
    <row r="298" spans="2:2" x14ac:dyDescent="0.4">
      <c r="B298" s="737"/>
    </row>
    <row r="299" spans="2:2" x14ac:dyDescent="0.4">
      <c r="B299" s="737"/>
    </row>
    <row r="300" spans="2:2" x14ac:dyDescent="0.4"/>
    <row r="301" spans="2:2" x14ac:dyDescent="0.4"/>
    <row r="302" spans="2:2" x14ac:dyDescent="0.4"/>
    <row r="303" spans="2:2" x14ac:dyDescent="0.4"/>
    <row r="304" spans="2:2" x14ac:dyDescent="0.4"/>
    <row r="305" x14ac:dyDescent="0.4"/>
    <row r="306" x14ac:dyDescent="0.4"/>
    <row r="307" x14ac:dyDescent="0.4"/>
    <row r="308" x14ac:dyDescent="0.4"/>
    <row r="309" x14ac:dyDescent="0.4"/>
    <row r="310" x14ac:dyDescent="0.4"/>
    <row r="311" x14ac:dyDescent="0.4"/>
    <row r="312" x14ac:dyDescent="0.4"/>
    <row r="313" x14ac:dyDescent="0.4"/>
    <row r="314" x14ac:dyDescent="0.4"/>
    <row r="315" x14ac:dyDescent="0.4"/>
    <row r="316" x14ac:dyDescent="0.4"/>
    <row r="317" x14ac:dyDescent="0.4"/>
    <row r="318" x14ac:dyDescent="0.4"/>
    <row r="319" x14ac:dyDescent="0.4"/>
    <row r="320" x14ac:dyDescent="0.4"/>
    <row r="321" spans="2:2" x14ac:dyDescent="0.4"/>
    <row r="322" spans="2:2" x14ac:dyDescent="0.4"/>
    <row r="323" spans="2:2" x14ac:dyDescent="0.4"/>
    <row r="324" spans="2:2" x14ac:dyDescent="0.4"/>
    <row r="325" spans="2:2" x14ac:dyDescent="0.4"/>
    <row r="326" spans="2:2" x14ac:dyDescent="0.4"/>
    <row r="327" spans="2:2" x14ac:dyDescent="0.4"/>
    <row r="328" spans="2:2" x14ac:dyDescent="0.4"/>
    <row r="329" spans="2:2" x14ac:dyDescent="0.4"/>
    <row r="330" spans="2:2" x14ac:dyDescent="0.4"/>
    <row r="331" spans="2:2" x14ac:dyDescent="0.4"/>
    <row r="332" spans="2:2" x14ac:dyDescent="0.4"/>
    <row r="333" spans="2:2" x14ac:dyDescent="0.4"/>
    <row r="334" spans="2:2" x14ac:dyDescent="0.4">
      <c r="B334" s="5" t="s">
        <v>28</v>
      </c>
    </row>
    <row r="335" spans="2:2" x14ac:dyDescent="0.4"/>
    <row r="336" spans="2:2" x14ac:dyDescent="0.4">
      <c r="B336" s="737" t="s">
        <v>15</v>
      </c>
    </row>
    <row r="337" spans="2:2" x14ac:dyDescent="0.4">
      <c r="B337" s="737"/>
    </row>
    <row r="338" spans="2:2" x14ac:dyDescent="0.4">
      <c r="B338" s="737"/>
    </row>
    <row r="339" spans="2:2" x14ac:dyDescent="0.4">
      <c r="B339" s="737"/>
    </row>
    <row r="340" spans="2:2" x14ac:dyDescent="0.4"/>
    <row r="341" spans="2:2" x14ac:dyDescent="0.4"/>
    <row r="342" spans="2:2" x14ac:dyDescent="0.4"/>
    <row r="343" spans="2:2" x14ac:dyDescent="0.4"/>
    <row r="344" spans="2:2" x14ac:dyDescent="0.4"/>
    <row r="345" spans="2:2" x14ac:dyDescent="0.4"/>
    <row r="346" spans="2:2" x14ac:dyDescent="0.4"/>
    <row r="347" spans="2:2" x14ac:dyDescent="0.4"/>
    <row r="348" spans="2:2" x14ac:dyDescent="0.4"/>
    <row r="349" spans="2:2" x14ac:dyDescent="0.4"/>
    <row r="350" spans="2:2" x14ac:dyDescent="0.4"/>
    <row r="351" spans="2:2" x14ac:dyDescent="0.4"/>
    <row r="352" spans="2:2" x14ac:dyDescent="0.4"/>
    <row r="353" x14ac:dyDescent="0.4"/>
    <row r="354" x14ac:dyDescent="0.4"/>
    <row r="355" x14ac:dyDescent="0.4"/>
    <row r="356" x14ac:dyDescent="0.4"/>
    <row r="357" x14ac:dyDescent="0.4"/>
    <row r="358" x14ac:dyDescent="0.4"/>
    <row r="359" x14ac:dyDescent="0.4"/>
    <row r="360" x14ac:dyDescent="0.4"/>
    <row r="361" x14ac:dyDescent="0.4"/>
    <row r="362" x14ac:dyDescent="0.4"/>
    <row r="363" x14ac:dyDescent="0.4"/>
    <row r="364" x14ac:dyDescent="0.4"/>
    <row r="365" x14ac:dyDescent="0.4"/>
    <row r="366" x14ac:dyDescent="0.4"/>
    <row r="367" x14ac:dyDescent="0.4"/>
    <row r="368" x14ac:dyDescent="0.4"/>
    <row r="369" spans="2:3" x14ac:dyDescent="0.4"/>
    <row r="370" spans="2:3" x14ac:dyDescent="0.4"/>
    <row r="371" spans="2:3" x14ac:dyDescent="0.4"/>
    <row r="372" spans="2:3" x14ac:dyDescent="0.4"/>
    <row r="373" spans="2:3" x14ac:dyDescent="0.4"/>
    <row r="374" spans="2:3" x14ac:dyDescent="0.4"/>
    <row r="375" spans="2:3" x14ac:dyDescent="0.4"/>
    <row r="376" spans="2:3" x14ac:dyDescent="0.4"/>
    <row r="377" spans="2:3" x14ac:dyDescent="0.4"/>
    <row r="378" spans="2:3" ht="18.45" x14ac:dyDescent="0.5">
      <c r="B378" s="5" t="s">
        <v>28</v>
      </c>
      <c r="C378" s="8" t="s">
        <v>20</v>
      </c>
    </row>
    <row r="379" spans="2:3" ht="14.7" customHeight="1" x14ac:dyDescent="0.4"/>
    <row r="380" spans="2:3" x14ac:dyDescent="0.4">
      <c r="B380" s="784" t="s">
        <v>8</v>
      </c>
    </row>
    <row r="381" spans="2:3" x14ac:dyDescent="0.4">
      <c r="B381" s="784"/>
    </row>
    <row r="382" spans="2:3" ht="14.7" customHeight="1" x14ac:dyDescent="0.4">
      <c r="B382" s="784"/>
    </row>
    <row r="383" spans="2:3" x14ac:dyDescent="0.4"/>
    <row r="384" spans="2:3" x14ac:dyDescent="0.4">
      <c r="B384" s="737" t="s">
        <v>96</v>
      </c>
    </row>
    <row r="385" spans="2:2" x14ac:dyDescent="0.4">
      <c r="B385" s="737"/>
    </row>
    <row r="386" spans="2:2" x14ac:dyDescent="0.4">
      <c r="B386" s="737"/>
    </row>
    <row r="387" spans="2:2" x14ac:dyDescent="0.4"/>
    <row r="388" spans="2:2" x14ac:dyDescent="0.4"/>
    <row r="389" spans="2:2" x14ac:dyDescent="0.4"/>
    <row r="390" spans="2:2" x14ac:dyDescent="0.4"/>
    <row r="391" spans="2:2" x14ac:dyDescent="0.4"/>
    <row r="392" spans="2:2" x14ac:dyDescent="0.4"/>
    <row r="393" spans="2:2" x14ac:dyDescent="0.4"/>
    <row r="394" spans="2:2" x14ac:dyDescent="0.4"/>
    <row r="395" spans="2:2" x14ac:dyDescent="0.4"/>
    <row r="396" spans="2:2" x14ac:dyDescent="0.4"/>
    <row r="397" spans="2:2" x14ac:dyDescent="0.4"/>
    <row r="398" spans="2:2" x14ac:dyDescent="0.4"/>
    <row r="399" spans="2:2" x14ac:dyDescent="0.4"/>
    <row r="400" spans="2:2" x14ac:dyDescent="0.4"/>
    <row r="401" x14ac:dyDescent="0.4"/>
    <row r="402" x14ac:dyDescent="0.4"/>
    <row r="403" x14ac:dyDescent="0.4"/>
    <row r="404" x14ac:dyDescent="0.4"/>
    <row r="405" x14ac:dyDescent="0.4"/>
    <row r="406" x14ac:dyDescent="0.4"/>
    <row r="407" x14ac:dyDescent="0.4"/>
    <row r="408" x14ac:dyDescent="0.4"/>
    <row r="409" x14ac:dyDescent="0.4"/>
    <row r="410" x14ac:dyDescent="0.4"/>
    <row r="411" x14ac:dyDescent="0.4"/>
    <row r="412" x14ac:dyDescent="0.4"/>
    <row r="413" x14ac:dyDescent="0.4"/>
    <row r="414" x14ac:dyDescent="0.4"/>
    <row r="415" x14ac:dyDescent="0.4"/>
    <row r="416" x14ac:dyDescent="0.4"/>
    <row r="417" spans="2:2" x14ac:dyDescent="0.4"/>
    <row r="418" spans="2:2" x14ac:dyDescent="0.4"/>
    <row r="419" spans="2:2" x14ac:dyDescent="0.4"/>
    <row r="420" spans="2:2" x14ac:dyDescent="0.4">
      <c r="B420" s="5" t="s">
        <v>28</v>
      </c>
    </row>
    <row r="421" spans="2:2" x14ac:dyDescent="0.4"/>
    <row r="422" spans="2:2" ht="43.75" x14ac:dyDescent="0.4">
      <c r="B422" s="93" t="s">
        <v>8</v>
      </c>
    </row>
    <row r="423" spans="2:2" x14ac:dyDescent="0.4"/>
    <row r="424" spans="2:2" x14ac:dyDescent="0.4">
      <c r="B424" s="737" t="s">
        <v>96</v>
      </c>
    </row>
    <row r="425" spans="2:2" x14ac:dyDescent="0.4">
      <c r="B425" s="737"/>
    </row>
    <row r="426" spans="2:2" x14ac:dyDescent="0.4">
      <c r="B426" s="737"/>
    </row>
    <row r="427" spans="2:2" x14ac:dyDescent="0.4"/>
    <row r="428" spans="2:2" x14ac:dyDescent="0.4"/>
    <row r="429" spans="2:2" x14ac:dyDescent="0.4"/>
    <row r="430" spans="2:2" x14ac:dyDescent="0.4"/>
    <row r="431" spans="2:2" x14ac:dyDescent="0.4"/>
    <row r="432" spans="2:2" x14ac:dyDescent="0.4"/>
    <row r="433" x14ac:dyDescent="0.4"/>
    <row r="434" x14ac:dyDescent="0.4"/>
    <row r="435" x14ac:dyDescent="0.4"/>
    <row r="436" x14ac:dyDescent="0.4"/>
    <row r="437" x14ac:dyDescent="0.4"/>
    <row r="438" x14ac:dyDescent="0.4"/>
    <row r="439" x14ac:dyDescent="0.4"/>
    <row r="440" x14ac:dyDescent="0.4"/>
    <row r="441" x14ac:dyDescent="0.4"/>
    <row r="442" x14ac:dyDescent="0.4"/>
    <row r="443" x14ac:dyDescent="0.4"/>
    <row r="444" x14ac:dyDescent="0.4"/>
    <row r="445" x14ac:dyDescent="0.4"/>
    <row r="446" x14ac:dyDescent="0.4"/>
    <row r="447" x14ac:dyDescent="0.4"/>
    <row r="448" x14ac:dyDescent="0.4"/>
    <row r="449" spans="2:2" x14ac:dyDescent="0.4"/>
    <row r="450" spans="2:2" x14ac:dyDescent="0.4"/>
    <row r="451" spans="2:2" x14ac:dyDescent="0.4"/>
    <row r="452" spans="2:2" x14ac:dyDescent="0.4"/>
    <row r="453" spans="2:2" x14ac:dyDescent="0.4"/>
    <row r="454" spans="2:2" x14ac:dyDescent="0.4"/>
    <row r="455" spans="2:2" x14ac:dyDescent="0.4"/>
    <row r="456" spans="2:2" x14ac:dyDescent="0.4"/>
    <row r="457" spans="2:2" x14ac:dyDescent="0.4"/>
    <row r="458" spans="2:2" x14ac:dyDescent="0.4"/>
    <row r="459" spans="2:2" x14ac:dyDescent="0.4"/>
    <row r="460" spans="2:2" x14ac:dyDescent="0.4">
      <c r="B460" s="5" t="s">
        <v>28</v>
      </c>
    </row>
    <row r="461" spans="2:2" x14ac:dyDescent="0.4"/>
    <row r="462" spans="2:2" ht="43.75" x14ac:dyDescent="0.4">
      <c r="B462" s="93" t="s">
        <v>8</v>
      </c>
    </row>
    <row r="463" spans="2:2" x14ac:dyDescent="0.4"/>
    <row r="464" spans="2:2" x14ac:dyDescent="0.4">
      <c r="B464" s="737" t="s">
        <v>96</v>
      </c>
    </row>
    <row r="465" spans="2:2" x14ac:dyDescent="0.4">
      <c r="B465" s="737"/>
    </row>
    <row r="466" spans="2:2" x14ac:dyDescent="0.4">
      <c r="B466" s="737"/>
    </row>
    <row r="467" spans="2:2" x14ac:dyDescent="0.4"/>
    <row r="468" spans="2:2" x14ac:dyDescent="0.4"/>
    <row r="469" spans="2:2" x14ac:dyDescent="0.4"/>
    <row r="470" spans="2:2" x14ac:dyDescent="0.4"/>
    <row r="471" spans="2:2" x14ac:dyDescent="0.4"/>
    <row r="472" spans="2:2" x14ac:dyDescent="0.4"/>
    <row r="473" spans="2:2" x14ac:dyDescent="0.4"/>
    <row r="474" spans="2:2" x14ac:dyDescent="0.4"/>
    <row r="475" spans="2:2" x14ac:dyDescent="0.4"/>
    <row r="476" spans="2:2" x14ac:dyDescent="0.4"/>
    <row r="477" spans="2:2" x14ac:dyDescent="0.4"/>
    <row r="478" spans="2:2" x14ac:dyDescent="0.4"/>
    <row r="479" spans="2:2" x14ac:dyDescent="0.4"/>
    <row r="480" spans="2:2" x14ac:dyDescent="0.4"/>
    <row r="481" x14ac:dyDescent="0.4"/>
    <row r="482" x14ac:dyDescent="0.4"/>
    <row r="483" x14ac:dyDescent="0.4"/>
    <row r="484" x14ac:dyDescent="0.4"/>
    <row r="485" x14ac:dyDescent="0.4"/>
    <row r="486" x14ac:dyDescent="0.4"/>
    <row r="487" x14ac:dyDescent="0.4"/>
    <row r="488" x14ac:dyDescent="0.4"/>
    <row r="489" x14ac:dyDescent="0.4"/>
    <row r="490" x14ac:dyDescent="0.4"/>
    <row r="491" x14ac:dyDescent="0.4"/>
    <row r="492" x14ac:dyDescent="0.4"/>
    <row r="493" x14ac:dyDescent="0.4"/>
    <row r="494" x14ac:dyDescent="0.4"/>
    <row r="495" x14ac:dyDescent="0.4"/>
    <row r="496" x14ac:dyDescent="0.4"/>
    <row r="497" spans="2:2" x14ac:dyDescent="0.4"/>
    <row r="498" spans="2:2" x14ac:dyDescent="0.4"/>
    <row r="499" spans="2:2" x14ac:dyDescent="0.4"/>
    <row r="500" spans="2:2" x14ac:dyDescent="0.4"/>
    <row r="501" spans="2:2" x14ac:dyDescent="0.4">
      <c r="B501" s="5" t="s">
        <v>28</v>
      </c>
    </row>
    <row r="502" spans="2:2" x14ac:dyDescent="0.4"/>
    <row r="503" spans="2:2" ht="43.75" x14ac:dyDescent="0.4">
      <c r="B503" s="93" t="s">
        <v>8</v>
      </c>
    </row>
    <row r="504" spans="2:2" x14ac:dyDescent="0.4"/>
    <row r="505" spans="2:2" x14ac:dyDescent="0.4">
      <c r="B505" s="737" t="s">
        <v>96</v>
      </c>
    </row>
    <row r="506" spans="2:2" x14ac:dyDescent="0.4">
      <c r="B506" s="737"/>
    </row>
    <row r="507" spans="2:2" x14ac:dyDescent="0.4">
      <c r="B507" s="737"/>
    </row>
    <row r="508" spans="2:2" x14ac:dyDescent="0.4"/>
    <row r="509" spans="2:2" x14ac:dyDescent="0.4"/>
    <row r="510" spans="2:2" x14ac:dyDescent="0.4"/>
    <row r="511" spans="2:2" x14ac:dyDescent="0.4"/>
    <row r="512" spans="2:2" x14ac:dyDescent="0.4"/>
    <row r="513" x14ac:dyDescent="0.4"/>
    <row r="514" x14ac:dyDescent="0.4"/>
    <row r="515" x14ac:dyDescent="0.4"/>
  </sheetData>
  <mergeCells count="26">
    <mergeCell ref="A2:A4"/>
    <mergeCell ref="A5:A22"/>
    <mergeCell ref="B336:B339"/>
    <mergeCell ref="B188:B191"/>
    <mergeCell ref="B184:B186"/>
    <mergeCell ref="B180:B182"/>
    <mergeCell ref="B129:B130"/>
    <mergeCell ref="M218:P219"/>
    <mergeCell ref="B1:C1"/>
    <mergeCell ref="B176:B178"/>
    <mergeCell ref="B380:B382"/>
    <mergeCell ref="B384:B386"/>
    <mergeCell ref="C8:L8"/>
    <mergeCell ref="C5:L5"/>
    <mergeCell ref="D1:H2"/>
    <mergeCell ref="C10:L10"/>
    <mergeCell ref="B220:B223"/>
    <mergeCell ref="B261:B264"/>
    <mergeCell ref="B296:B299"/>
    <mergeCell ref="C7:G7"/>
    <mergeCell ref="B424:B426"/>
    <mergeCell ref="B464:B466"/>
    <mergeCell ref="B505:B507"/>
    <mergeCell ref="C11:L11"/>
    <mergeCell ref="C9:L9"/>
    <mergeCell ref="B194:B195"/>
  </mergeCells>
  <hyperlinks>
    <hyperlink ref="C5" location="Tabeller!B12" display="E.1 Upper Percentage Points of the Chi2 Distribution" xr:uid="{C81CF2CF-C958-4499-AF53-C5E1C29ADC3C}"/>
    <hyperlink ref="C8" location="Tabeller!B51" display="E.5 Power as a Function of ẟ and Significance Level (𝛼)" xr:uid="{DD77068F-5A76-45FF-B373-90C154D84E28}"/>
    <hyperlink ref="C9" location="Tabeller!B99" display="E.6 Percentage Points of the t Distribution" xr:uid="{96CC8288-DE47-4E72-8A65-506FF170F3D6}"/>
    <hyperlink ref="C10" location="Tabeller!B141" display="E.8 Critical Lower-Tail Values of WS for the Mann–Whitney Test for Two Independent Samples (N1 ≤ N2)" xr:uid="{E9F889C9-308B-4C20-9930-EF3DB98533A2}"/>
    <hyperlink ref="C11" location="Tabeller!B303" display="E.10 The Normal Distribution (z)" xr:uid="{45D44C6E-9F3B-4818-BC9E-5221D515D1E1}"/>
    <hyperlink ref="B1" location="Indholdsfortegnelse!A1" display="Indholdsfortegnelse" xr:uid="{BBC17213-2771-420F-A7B1-FCA94C0DDC68}"/>
    <hyperlink ref="B14" location="Tabeller!B1" display="Top" xr:uid="{B130C975-1AFE-4DC2-9873-4D72EE8DCE81}"/>
    <hyperlink ref="B126" location="Tabeller!B1" display="Top" xr:uid="{FCA3443B-D768-4EDA-B2F3-1B0836CC1AFC}"/>
    <hyperlink ref="B174" location="Tabeller!B1" display="Top" xr:uid="{209A25CE-59C2-461A-A535-67CA6A33051C}"/>
    <hyperlink ref="B216" location="Tabeller!B1" display="Top" xr:uid="{8222F507-E428-4038-8335-37E78B45761D}"/>
    <hyperlink ref="B259" location="Tabeller!B1" display="Top" xr:uid="{05D1FD36-08E0-4504-B6A9-7CEC745D1B3C}"/>
    <hyperlink ref="B294" location="Tabeller!B1" display="Top" xr:uid="{8D153A43-C8A4-4A2B-9E94-3BADFCC7C62B}"/>
    <hyperlink ref="B334" location="Tabeller!B1" display="Top" xr:uid="{E2F1744E-0FCE-426C-AB16-AE99D2A96DBC}"/>
    <hyperlink ref="B378" location="Tabeller!B1" display="Top" xr:uid="{6A8D0B6D-061A-411A-83EB-A0142BFF2E9C}"/>
    <hyperlink ref="B420" location="Tabeller!B1" display="Top" xr:uid="{02391EBE-B74E-46CB-8DBD-330A345DE828}"/>
    <hyperlink ref="B460" location="Tabeller!B1" display="Top" xr:uid="{FC18AA1E-99AC-41B2-94E4-1673B0964C61}"/>
    <hyperlink ref="B501" location="Tabeller!B1" display="Top" xr:uid="{EC8AD1DE-B6F6-4A56-B308-4B433EE2A396}"/>
    <hyperlink ref="B422" location="'Single-case z-test'!B1" display="Single-case z-test" xr:uid="{FC041313-A962-42A7-8A2D-95F39FA003F3}"/>
    <hyperlink ref="B462" location="'Single-case z-test'!B1" display="Single-case z-test" xr:uid="{EC282D43-6568-4D48-99F1-06C72D96586A}"/>
    <hyperlink ref="B503" location="'Single-case z-test'!B1" display="Single-case z-test" xr:uid="{1B824EC1-621D-46CB-A7EA-57AEB295FF10}"/>
    <hyperlink ref="B176:B178" location="'Single-case t-test'!B1" display="Single-case t-test" xr:uid="{9CBFD143-F22D-4F1C-8C57-A2BC2FB2695C}"/>
    <hyperlink ref="B380:B382" location="'Single-case z-test'!B1" display="Single-case z-test" xr:uid="{09821B87-B1C3-4B90-8589-73D19A364ABB}"/>
    <hyperlink ref="B384:B386" location="'z-test af middelværdi'!B1" display="z-test af middel-værdi" xr:uid="{EA7FB8D0-D065-4D5D-900A-9DF77325DE9E}"/>
    <hyperlink ref="B424:B426" location="'z-test af middelværdi'!B1" display="z-test af middel-værdi" xr:uid="{8744E7DF-CDF2-4B1B-A105-C3D47BA6D0DF}"/>
    <hyperlink ref="B464:B466" location="'z-test af middelværdi'!B1" display="z-test af middel-værdi" xr:uid="{4B375291-91B4-4E1F-A48E-7B6DF6B987F5}"/>
    <hyperlink ref="B505:B507" location="'z-test af middelværdi'!B1" display="z-test af middel-værdi" xr:uid="{B4AA0EE8-DCD8-4FD9-8FBB-2BD10818C4C5}"/>
    <hyperlink ref="B188:B191" location="'Independent-samples t-test'!E49" display="Independent-samples t-test" xr:uid="{D0A1F847-2E62-4736-BE1A-A22DB0014B44}"/>
    <hyperlink ref="B184:B186" location="'Paired-samples t-test'!B1" display="Paired-samples t-test" xr:uid="{81782200-2777-4F80-9597-F192E0EC047D}"/>
    <hyperlink ref="B180:B182" location="'One-sample t-test'!B1" display="One-sample t-test" xr:uid="{95B41C52-900D-40B4-B899-B48D48C43E4D}"/>
    <hyperlink ref="B16" location="'Chi-square-test'!B64" display="Chi2" xr:uid="{D5315693-CB3B-4C92-A19D-D23EC1D5B10D}"/>
    <hyperlink ref="B220:B223" location="'Wilcoxon-Mann-Whitney-test'!B58" display="Wilcoxon-Mann-Whitney-test" xr:uid="{4909F088-B332-4C71-8F67-71D6179BEE6C}"/>
    <hyperlink ref="B261:B264" location="'Wilcoxon-Mann-Whitney-test'!B58" display="Wilcoxon-Mann-Whitney-test" xr:uid="{36807F4E-8160-4E3C-B93A-95C7B556E898}"/>
    <hyperlink ref="B296:B299" location="'Wilcoxon-Mann-Whitney-test'!B58" display="Wilcoxon-Mann-Whitney-test" xr:uid="{A91CD738-E883-4C43-B6A9-4B2114CBD3E7}"/>
    <hyperlink ref="B336:B339" location="'Wilcoxon-Mann-Whitney-test'!B58" display="Wilcoxon-Mann-Whitney-test" xr:uid="{53DA55C0-BBEE-4A42-BE3D-B2A61BFBEF40}"/>
    <hyperlink ref="B129:B130" location="'Power (t-tests)'!B1" display="'Power (t-tests)'!B1" xr:uid="{DD25C4FB-526E-4069-952E-161FDF24CB00}"/>
    <hyperlink ref="B1:C1" location="Indholdsfortegnelse!B1" display="Indholdsfortegnelse" xr:uid="{DF96587E-3935-4664-95C8-6B8D61380E6F}"/>
    <hyperlink ref="B52" location="Tabeller!B1" display="Top" xr:uid="{08D849AE-6958-46FD-AFB3-E0D159615FFC}"/>
    <hyperlink ref="B54" location="Korrelation!B57" display="Korrelation" xr:uid="{5FF71921-B098-409C-BBEB-F3B0BE7420EC}"/>
    <hyperlink ref="B194:B195" location="'Lineær regression'!B1" display="Lineær regression" xr:uid="{4F4F36EB-32D9-4068-A685-D2ABDD67EBAD}"/>
    <hyperlink ref="B93" location="ANOVA!B56" display="ANOVA" xr:uid="{C7FA7C84-F8AE-47E8-9972-5626970804F7}"/>
    <hyperlink ref="B91" location="Tabeller!B1" display="Top" xr:uid="{B1F18C26-3D21-4BFC-8A67-8A8374DA9365}"/>
    <hyperlink ref="C7" location="Tabeller!B114" display="E.3 Critical Values of the F Distribution: Alpha = .05" xr:uid="{65694A72-7261-4D92-88FB-8173318B2B90}"/>
  </hyperlink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B17ABB-9365-416A-A0C5-8A0266EDBABA}">
  <dimension ref="A1:R79"/>
  <sheetViews>
    <sheetView topLeftCell="B1" zoomScaleNormal="100" workbookViewId="0">
      <selection activeCell="E1" sqref="E1:F1"/>
    </sheetView>
  </sheetViews>
  <sheetFormatPr defaultColWidth="0" defaultRowHeight="14.6" zeroHeight="1" outlineLevelCol="1" x14ac:dyDescent="0.4"/>
  <cols>
    <col min="1" max="1" width="30.53515625" hidden="1" customWidth="1" outlineLevel="1"/>
    <col min="2" max="2" width="8.765625" style="9" customWidth="1" collapsed="1"/>
    <col min="3" max="3" width="12.765625" style="10" bestFit="1" customWidth="1"/>
    <col min="4" max="4" width="12.765625" style="11" bestFit="1" customWidth="1"/>
    <col min="5" max="5" width="11.84375" customWidth="1"/>
    <col min="6" max="6" width="8.765625" customWidth="1"/>
    <col min="7" max="7" width="31.84375" bestFit="1" customWidth="1"/>
    <col min="8" max="8" width="12.765625" bestFit="1" customWidth="1"/>
    <col min="9" max="10" width="8.765625" customWidth="1"/>
    <col min="11" max="11" width="25.07421875" customWidth="1"/>
    <col min="12" max="13" width="8.765625" customWidth="1"/>
    <col min="14" max="14" width="16.765625" customWidth="1"/>
    <col min="15" max="18" width="8.765625" customWidth="1"/>
    <col min="19" max="16384" width="8.765625" hidden="1"/>
  </cols>
  <sheetData>
    <row r="1" spans="1:12" ht="15" customHeight="1" x14ac:dyDescent="0.4">
      <c r="C1" s="284" t="e">
        <f>H$7-B1</f>
        <v>#DIV/0!</v>
      </c>
      <c r="D1" s="11" t="e">
        <f>C1^2</f>
        <v>#DIV/0!</v>
      </c>
      <c r="E1" s="639" t="s">
        <v>17</v>
      </c>
      <c r="F1" s="639"/>
      <c r="G1" s="788" t="s">
        <v>29</v>
      </c>
      <c r="H1" s="788"/>
      <c r="I1" s="20"/>
      <c r="J1" s="20"/>
    </row>
    <row r="2" spans="1:12" ht="15" customHeight="1" x14ac:dyDescent="0.4">
      <c r="A2" s="247" t="s">
        <v>405</v>
      </c>
      <c r="C2" s="284"/>
      <c r="E2" s="20"/>
      <c r="F2" s="20"/>
      <c r="G2" s="788"/>
      <c r="H2" s="788"/>
      <c r="I2" s="20"/>
      <c r="J2" s="20"/>
    </row>
    <row r="3" spans="1:12" ht="14.7" customHeight="1" x14ac:dyDescent="0.4">
      <c r="A3" s="786" t="s">
        <v>419</v>
      </c>
      <c r="C3" s="284"/>
      <c r="E3" s="789" t="s">
        <v>561</v>
      </c>
      <c r="F3" s="789"/>
      <c r="G3" s="20"/>
      <c r="H3" s="20"/>
      <c r="I3" s="20"/>
      <c r="J3" s="20"/>
    </row>
    <row r="4" spans="1:12" ht="15" thickBot="1" x14ac:dyDescent="0.45">
      <c r="A4" s="786"/>
      <c r="C4" s="284"/>
      <c r="G4" s="587"/>
      <c r="H4" s="587"/>
    </row>
    <row r="5" spans="1:12" x14ac:dyDescent="0.4">
      <c r="A5" s="251"/>
      <c r="C5" s="284"/>
      <c r="G5" s="12" t="s">
        <v>30</v>
      </c>
      <c r="H5" s="22">
        <f>COUNT(B:B)</f>
        <v>0</v>
      </c>
      <c r="I5" s="13"/>
      <c r="K5" s="595" t="s">
        <v>633</v>
      </c>
      <c r="L5" s="595"/>
    </row>
    <row r="6" spans="1:12" x14ac:dyDescent="0.4">
      <c r="C6" s="284"/>
      <c r="G6" s="13" t="s">
        <v>31</v>
      </c>
      <c r="H6" s="14">
        <f>SUM(B:B)</f>
        <v>0</v>
      </c>
      <c r="K6" s="595"/>
      <c r="L6" s="595"/>
    </row>
    <row r="7" spans="1:12" x14ac:dyDescent="0.4">
      <c r="C7" s="284"/>
      <c r="G7" s="13" t="s">
        <v>32</v>
      </c>
      <c r="H7" s="14" t="e">
        <f>SUM(B:B)/H5</f>
        <v>#DIV/0!</v>
      </c>
    </row>
    <row r="8" spans="1:12" x14ac:dyDescent="0.4">
      <c r="C8" s="284"/>
      <c r="G8" s="13" t="s">
        <v>33</v>
      </c>
      <c r="H8" s="15"/>
      <c r="K8" s="595" t="s">
        <v>634</v>
      </c>
      <c r="L8" s="595"/>
    </row>
    <row r="9" spans="1:12" x14ac:dyDescent="0.4">
      <c r="C9" s="284"/>
      <c r="G9" s="13" t="s">
        <v>35</v>
      </c>
      <c r="H9" s="14">
        <f>(H5+1)/2</f>
        <v>0.5</v>
      </c>
      <c r="K9" s="595"/>
      <c r="L9" s="595"/>
    </row>
    <row r="10" spans="1:12" x14ac:dyDescent="0.4">
      <c r="C10" s="284"/>
      <c r="G10" s="13" t="s">
        <v>36</v>
      </c>
      <c r="H10" s="15"/>
    </row>
    <row r="11" spans="1:12" x14ac:dyDescent="0.4">
      <c r="C11" s="284"/>
      <c r="G11" s="13" t="s">
        <v>48</v>
      </c>
      <c r="H11" t="e">
        <f>_xlfn.MODE.SNGL(B:B)</f>
        <v>#N/A</v>
      </c>
      <c r="I11" s="13"/>
      <c r="K11" s="595" t="s">
        <v>635</v>
      </c>
      <c r="L11" s="595"/>
    </row>
    <row r="12" spans="1:12" x14ac:dyDescent="0.4">
      <c r="G12" s="13" t="s">
        <v>37</v>
      </c>
      <c r="H12" s="17">
        <f>(H9+1)/2</f>
        <v>0.75</v>
      </c>
      <c r="K12" s="595"/>
      <c r="L12" s="595"/>
    </row>
    <row r="13" spans="1:12" x14ac:dyDescent="0.4">
      <c r="A13" t="s">
        <v>34</v>
      </c>
      <c r="C13" s="284"/>
      <c r="G13" s="13" t="s">
        <v>38</v>
      </c>
      <c r="H13" s="14">
        <f>MAX(B:B)-MIN(B:B)</f>
        <v>0</v>
      </c>
    </row>
    <row r="14" spans="1:12" x14ac:dyDescent="0.4">
      <c r="A14" s="787" t="s">
        <v>636</v>
      </c>
      <c r="C14" s="284"/>
      <c r="G14" s="13" t="s">
        <v>39</v>
      </c>
      <c r="H14" s="14" t="e">
        <f>SUM(D:D)</f>
        <v>#DIV/0!</v>
      </c>
      <c r="K14" s="7" t="s">
        <v>41</v>
      </c>
    </row>
    <row r="15" spans="1:12" ht="16.3" x14ac:dyDescent="0.4">
      <c r="A15" s="787"/>
      <c r="C15" s="284"/>
      <c r="G15" s="13" t="s">
        <v>40</v>
      </c>
      <c r="H15" s="14" t="e">
        <f>H14/(H5-1)</f>
        <v>#DIV/0!</v>
      </c>
    </row>
    <row r="16" spans="1:12" x14ac:dyDescent="0.4">
      <c r="A16" s="787" t="s">
        <v>420</v>
      </c>
      <c r="C16" s="284"/>
      <c r="G16" s="13" t="s">
        <v>42</v>
      </c>
      <c r="H16" s="14" t="e">
        <f>SQRT(H15)</f>
        <v>#DIV/0!</v>
      </c>
      <c r="K16" t="s">
        <v>44</v>
      </c>
    </row>
    <row r="17" spans="1:11" ht="15" thickBot="1" x14ac:dyDescent="0.45">
      <c r="A17" s="787"/>
      <c r="C17" s="284"/>
      <c r="G17" s="18" t="s">
        <v>43</v>
      </c>
      <c r="H17" s="19"/>
    </row>
    <row r="18" spans="1:11" x14ac:dyDescent="0.4">
      <c r="A18" s="225" t="s">
        <v>421</v>
      </c>
    </row>
    <row r="19" spans="1:11" x14ac:dyDescent="0.4">
      <c r="K19" t="s">
        <v>46</v>
      </c>
    </row>
    <row r="20" spans="1:11" x14ac:dyDescent="0.4"/>
    <row r="21" spans="1:11" x14ac:dyDescent="0.4"/>
    <row r="22" spans="1:11" x14ac:dyDescent="0.4"/>
    <row r="23" spans="1:11" x14ac:dyDescent="0.4">
      <c r="K23" t="s">
        <v>47</v>
      </c>
    </row>
    <row r="24" spans="1:11" x14ac:dyDescent="0.4"/>
    <row r="25" spans="1:11" x14ac:dyDescent="0.4"/>
    <row r="26" spans="1:11" x14ac:dyDescent="0.4"/>
    <row r="27" spans="1:11" x14ac:dyDescent="0.4">
      <c r="A27" s="787" t="s">
        <v>422</v>
      </c>
      <c r="K27" t="s">
        <v>36</v>
      </c>
    </row>
    <row r="28" spans="1:11" x14ac:dyDescent="0.4">
      <c r="A28" s="787"/>
    </row>
    <row r="29" spans="1:11" x14ac:dyDescent="0.4"/>
    <row r="30" spans="1:11" x14ac:dyDescent="0.4">
      <c r="K30" t="s">
        <v>38</v>
      </c>
    </row>
    <row r="31" spans="1:11" x14ac:dyDescent="0.4"/>
    <row r="32" spans="1:11" x14ac:dyDescent="0.4"/>
    <row r="33" spans="1:11" x14ac:dyDescent="0.4"/>
    <row r="34" spans="1:11" x14ac:dyDescent="0.4"/>
    <row r="35" spans="1:11" x14ac:dyDescent="0.4"/>
    <row r="36" spans="1:11" ht="14.7" customHeight="1" x14ac:dyDescent="0.4">
      <c r="A36" s="786" t="s">
        <v>423</v>
      </c>
    </row>
    <row r="37" spans="1:11" x14ac:dyDescent="0.4">
      <c r="A37" s="786"/>
    </row>
    <row r="38" spans="1:11" x14ac:dyDescent="0.4">
      <c r="A38" s="786"/>
    </row>
    <row r="39" spans="1:11" x14ac:dyDescent="0.4">
      <c r="A39" s="251"/>
    </row>
    <row r="40" spans="1:11" x14ac:dyDescent="0.4"/>
    <row r="41" spans="1:11" x14ac:dyDescent="0.4"/>
    <row r="42" spans="1:11" x14ac:dyDescent="0.4"/>
    <row r="43" spans="1:11" x14ac:dyDescent="0.4">
      <c r="K43" s="16"/>
    </row>
    <row r="44" spans="1:11" x14ac:dyDescent="0.4"/>
    <row r="45" spans="1:11" x14ac:dyDescent="0.4"/>
    <row r="46" spans="1:11" x14ac:dyDescent="0.4"/>
    <row r="47" spans="1:11" x14ac:dyDescent="0.4">
      <c r="K47" s="16"/>
    </row>
    <row r="48" spans="1:11" x14ac:dyDescent="0.4"/>
    <row r="49" spans="1:1" x14ac:dyDescent="0.4"/>
    <row r="50" spans="1:1" x14ac:dyDescent="0.4"/>
    <row r="51" spans="1:1" x14ac:dyDescent="0.4"/>
    <row r="52" spans="1:1" x14ac:dyDescent="0.4"/>
    <row r="53" spans="1:1" x14ac:dyDescent="0.4"/>
    <row r="54" spans="1:1" x14ac:dyDescent="0.4"/>
    <row r="55" spans="1:1" x14ac:dyDescent="0.4"/>
    <row r="56" spans="1:1" x14ac:dyDescent="0.4">
      <c r="A56" s="225" t="s">
        <v>424</v>
      </c>
    </row>
    <row r="57" spans="1:1" x14ac:dyDescent="0.4"/>
    <row r="58" spans="1:1" x14ac:dyDescent="0.4"/>
    <row r="59" spans="1:1" x14ac:dyDescent="0.4"/>
    <row r="60" spans="1:1" x14ac:dyDescent="0.4"/>
    <row r="61" spans="1:1" x14ac:dyDescent="0.4"/>
    <row r="62" spans="1:1" x14ac:dyDescent="0.4"/>
    <row r="63" spans="1:1" x14ac:dyDescent="0.4"/>
    <row r="64" spans="1:1" x14ac:dyDescent="0.4"/>
    <row r="65" spans="1:1" x14ac:dyDescent="0.4"/>
    <row r="66" spans="1:1" x14ac:dyDescent="0.4"/>
    <row r="67" spans="1:1" x14ac:dyDescent="0.4"/>
    <row r="68" spans="1:1" x14ac:dyDescent="0.4"/>
    <row r="69" spans="1:1" ht="14.7" customHeight="1" x14ac:dyDescent="0.4">
      <c r="A69" s="786" t="s">
        <v>425</v>
      </c>
    </row>
    <row r="70" spans="1:1" x14ac:dyDescent="0.4">
      <c r="A70" s="786"/>
    </row>
    <row r="71" spans="1:1" x14ac:dyDescent="0.4">
      <c r="A71" s="251"/>
    </row>
    <row r="72" spans="1:1" x14ac:dyDescent="0.4">
      <c r="A72" s="787" t="s">
        <v>426</v>
      </c>
    </row>
    <row r="73" spans="1:1" x14ac:dyDescent="0.4">
      <c r="A73" s="787"/>
    </row>
    <row r="74" spans="1:1" x14ac:dyDescent="0.4"/>
    <row r="75" spans="1:1" x14ac:dyDescent="0.4">
      <c r="A75" s="787" t="s">
        <v>427</v>
      </c>
    </row>
    <row r="76" spans="1:1" x14ac:dyDescent="0.4">
      <c r="A76" s="787"/>
    </row>
    <row r="77" spans="1:1" x14ac:dyDescent="0.4">
      <c r="A77" s="787"/>
    </row>
    <row r="78" spans="1:1" x14ac:dyDescent="0.4"/>
    <row r="79" spans="1:1" x14ac:dyDescent="0.4"/>
  </sheetData>
  <sortState xmlns:xlrd2="http://schemas.microsoft.com/office/spreadsheetml/2017/richdata2" ref="B1:D17">
    <sortCondition descending="1" ref="B1"/>
  </sortState>
  <mergeCells count="15">
    <mergeCell ref="G1:H2"/>
    <mergeCell ref="E1:F1"/>
    <mergeCell ref="G4:H4"/>
    <mergeCell ref="A3:A4"/>
    <mergeCell ref="E3:F3"/>
    <mergeCell ref="A75:A77"/>
    <mergeCell ref="A14:A15"/>
    <mergeCell ref="A16:A17"/>
    <mergeCell ref="A27:A28"/>
    <mergeCell ref="A36:A38"/>
    <mergeCell ref="K5:L6"/>
    <mergeCell ref="K8:L9"/>
    <mergeCell ref="K11:L12"/>
    <mergeCell ref="A69:A70"/>
    <mergeCell ref="A72:A73"/>
  </mergeCells>
  <hyperlinks>
    <hyperlink ref="E1" location="Indholdsfortegnelse!A1" display="Indholdsfortegnelse" xr:uid="{F1278DDE-B2AA-49F5-9400-BE5DB036B8C6}"/>
    <hyperlink ref="E1:F1" location="Indholdsfortegnelse!B1" display="Indholdsfortegnelse" xr:uid="{5B67689E-3B36-48C6-BC86-BF337DB7B78A}"/>
    <hyperlink ref="E3:F3" location="'SPSS Vejledninger'!B1" display="SPSS Vejledning" xr:uid="{9BBD2087-3C01-4968-9B88-BD1B5D38EE84}"/>
  </hyperlinks>
  <pageMargins left="0.7" right="0.7" top="0.75" bottom="0.75" header="0.3" footer="0.3"/>
  <pageSetup paperSize="9" orientation="portrait" r:id="rId1"/>
  <drawing r:id="rId2"/>
  <legacyDrawing r:id="rId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4A4A29-C04E-4C9B-BF43-72B3582D3DE6}">
  <sheetPr>
    <tabColor theme="5" tint="0.59999389629810485"/>
  </sheetPr>
  <dimension ref="A1:S1048576"/>
  <sheetViews>
    <sheetView topLeftCell="B1" workbookViewId="0">
      <selection activeCell="B1" sqref="B1:C1"/>
    </sheetView>
  </sheetViews>
  <sheetFormatPr defaultColWidth="0" defaultRowHeight="14.6" zeroHeight="1" outlineLevelCol="1" x14ac:dyDescent="0.4"/>
  <cols>
    <col min="1" max="1" width="30.53515625" hidden="1" customWidth="1" outlineLevel="1"/>
    <col min="2" max="2" width="8.765625" customWidth="1" collapsed="1"/>
    <col min="3" max="4" width="8.765625" customWidth="1"/>
    <col min="5" max="6" width="11.84375" bestFit="1" customWidth="1"/>
    <col min="7" max="19" width="8.765625" customWidth="1"/>
    <col min="20" max="16384" width="8.765625" hidden="1"/>
  </cols>
  <sheetData>
    <row r="1" spans="1:15" x14ac:dyDescent="0.4">
      <c r="B1" s="639" t="s">
        <v>17</v>
      </c>
      <c r="C1" s="639"/>
      <c r="D1" s="780" t="s">
        <v>8</v>
      </c>
      <c r="E1" s="780"/>
      <c r="F1" s="780"/>
      <c r="G1" s="780"/>
      <c r="H1" s="780"/>
    </row>
    <row r="2" spans="1:15" x14ac:dyDescent="0.4">
      <c r="D2" s="780"/>
      <c r="E2" s="780"/>
      <c r="F2" s="780"/>
      <c r="G2" s="780"/>
      <c r="H2" s="780"/>
    </row>
    <row r="3" spans="1:15" x14ac:dyDescent="0.4">
      <c r="A3" s="595" t="s">
        <v>431</v>
      </c>
      <c r="B3" s="639" t="s">
        <v>561</v>
      </c>
      <c r="C3" s="639"/>
    </row>
    <row r="4" spans="1:15" x14ac:dyDescent="0.4">
      <c r="A4" s="595"/>
      <c r="D4" t="s">
        <v>45</v>
      </c>
    </row>
    <row r="5" spans="1:15" ht="15" thickBot="1" x14ac:dyDescent="0.45">
      <c r="A5" s="595"/>
    </row>
    <row r="6" spans="1:15" ht="14.7" customHeight="1" x14ac:dyDescent="0.4">
      <c r="D6" s="12"/>
      <c r="E6" s="22"/>
      <c r="F6" s="22"/>
      <c r="G6" s="22"/>
      <c r="H6" s="24"/>
      <c r="K6" s="608" t="s">
        <v>135</v>
      </c>
      <c r="L6" s="609"/>
      <c r="M6" s="609"/>
      <c r="N6" s="609"/>
      <c r="O6" s="610"/>
    </row>
    <row r="7" spans="1:15" ht="14.7" customHeight="1" x14ac:dyDescent="0.4">
      <c r="A7" s="595" t="s">
        <v>432</v>
      </c>
      <c r="D7" s="819" t="s">
        <v>54</v>
      </c>
      <c r="E7" s="626"/>
      <c r="F7" s="626"/>
      <c r="G7" s="626"/>
      <c r="H7" s="820"/>
      <c r="K7" s="810"/>
      <c r="L7" s="811"/>
      <c r="M7" s="811"/>
      <c r="N7" s="811"/>
      <c r="O7" s="812"/>
    </row>
    <row r="8" spans="1:15" ht="15" thickBot="1" x14ac:dyDescent="0.45">
      <c r="A8" s="595"/>
      <c r="D8" s="28"/>
      <c r="E8" s="1"/>
      <c r="F8" s="1"/>
      <c r="G8" s="1"/>
      <c r="H8" s="29"/>
      <c r="K8" s="611"/>
      <c r="L8" s="612"/>
      <c r="M8" s="612"/>
      <c r="N8" s="612"/>
      <c r="O8" s="613"/>
    </row>
    <row r="9" spans="1:15" x14ac:dyDescent="0.4">
      <c r="A9" s="2"/>
      <c r="D9" s="25" t="s">
        <v>50</v>
      </c>
      <c r="H9" s="17"/>
    </row>
    <row r="10" spans="1:15" ht="17.149999999999999" x14ac:dyDescent="0.55000000000000004">
      <c r="A10" s="247" t="s">
        <v>428</v>
      </c>
      <c r="D10" s="26" t="s">
        <v>51</v>
      </c>
      <c r="G10" s="205"/>
      <c r="H10" s="17"/>
      <c r="K10" s="1" t="s">
        <v>65</v>
      </c>
      <c r="L10" s="4" t="s">
        <v>1099</v>
      </c>
    </row>
    <row r="11" spans="1:15" x14ac:dyDescent="0.4">
      <c r="D11" s="25" t="s">
        <v>52</v>
      </c>
      <c r="H11" s="17"/>
      <c r="K11" s="1"/>
      <c r="L11" s="4"/>
    </row>
    <row r="12" spans="1:15" ht="17.149999999999999" x14ac:dyDescent="0.55000000000000004">
      <c r="A12" s="702" t="s">
        <v>429</v>
      </c>
      <c r="D12" s="25"/>
      <c r="H12" s="17"/>
      <c r="K12" s="1" t="s">
        <v>66</v>
      </c>
      <c r="L12" s="4" t="s">
        <v>1100</v>
      </c>
    </row>
    <row r="13" spans="1:15" x14ac:dyDescent="0.4">
      <c r="A13" s="702"/>
      <c r="D13" s="25" t="s">
        <v>53</v>
      </c>
      <c r="E13" t="e">
        <f>(E9-E10)/E11</f>
        <v>#DIV/0!</v>
      </c>
      <c r="H13" s="17"/>
      <c r="K13" s="1"/>
    </row>
    <row r="14" spans="1:15" ht="15" thickBot="1" x14ac:dyDescent="0.45">
      <c r="A14" s="702" t="s">
        <v>430</v>
      </c>
      <c r="D14" s="18"/>
      <c r="E14" s="21"/>
      <c r="F14" s="21"/>
      <c r="G14" s="21"/>
      <c r="H14" s="27"/>
      <c r="K14" s="1"/>
      <c r="L14" s="1"/>
    </row>
    <row r="15" spans="1:15" x14ac:dyDescent="0.4">
      <c r="A15" s="702"/>
      <c r="D15" s="819" t="s">
        <v>55</v>
      </c>
      <c r="E15" s="626"/>
      <c r="F15" s="626"/>
      <c r="G15" s="626"/>
      <c r="H15" s="820"/>
    </row>
    <row r="16" spans="1:15" x14ac:dyDescent="0.4">
      <c r="A16" s="702"/>
      <c r="D16" s="13"/>
      <c r="H16" s="17"/>
    </row>
    <row r="17" spans="2:18" x14ac:dyDescent="0.4">
      <c r="D17" s="802" t="s">
        <v>56</v>
      </c>
      <c r="E17" s="803"/>
      <c r="F17" s="803"/>
      <c r="G17" s="803"/>
      <c r="H17" s="804"/>
    </row>
    <row r="18" spans="2:18" x14ac:dyDescent="0.4">
      <c r="D18" s="34"/>
      <c r="F18" s="252" t="s">
        <v>69</v>
      </c>
      <c r="G18" s="39"/>
      <c r="H18" s="35"/>
    </row>
    <row r="19" spans="2:18" x14ac:dyDescent="0.4">
      <c r="D19" s="808" t="s">
        <v>59</v>
      </c>
      <c r="E19" s="809"/>
      <c r="F19" s="36" t="e">
        <f>1-NORMSDIST(E13)</f>
        <v>#DIV/0!</v>
      </c>
      <c r="G19" s="30"/>
      <c r="H19" s="35"/>
    </row>
    <row r="20" spans="2:18" ht="15" thickBot="1" x14ac:dyDescent="0.45">
      <c r="D20" s="18" t="s">
        <v>60</v>
      </c>
      <c r="E20" s="21"/>
      <c r="F20" s="37" t="e">
        <f>NORMSDIST(E13)</f>
        <v>#DIV/0!</v>
      </c>
      <c r="G20" s="21"/>
      <c r="H20" s="27"/>
    </row>
    <row r="21" spans="2:18" x14ac:dyDescent="0.4">
      <c r="D21" s="819" t="s">
        <v>57</v>
      </c>
      <c r="E21" s="626"/>
      <c r="F21" s="626"/>
      <c r="G21" s="626"/>
      <c r="H21" s="820"/>
    </row>
    <row r="22" spans="2:18" x14ac:dyDescent="0.4">
      <c r="B22" s="5" t="s">
        <v>28</v>
      </c>
      <c r="D22" s="28"/>
      <c r="E22" s="1"/>
      <c r="F22" s="1"/>
      <c r="G22" s="1"/>
      <c r="H22" s="29"/>
    </row>
    <row r="23" spans="2:18" x14ac:dyDescent="0.4">
      <c r="D23" s="13"/>
      <c r="H23" s="17"/>
    </row>
    <row r="24" spans="2:18" x14ac:dyDescent="0.4">
      <c r="D24" s="806" t="s">
        <v>63</v>
      </c>
      <c r="E24" s="807"/>
      <c r="H24" s="17"/>
    </row>
    <row r="25" spans="2:18" x14ac:dyDescent="0.4">
      <c r="D25" s="31"/>
      <c r="E25" s="32"/>
      <c r="H25" s="17"/>
    </row>
    <row r="26" spans="2:18" x14ac:dyDescent="0.4">
      <c r="D26" s="13"/>
      <c r="E26" s="25" t="s">
        <v>61</v>
      </c>
      <c r="F26" t="e">
        <f>2*F19</f>
        <v>#DIV/0!</v>
      </c>
      <c r="H26" s="17"/>
    </row>
    <row r="27" spans="2:18" x14ac:dyDescent="0.4">
      <c r="D27" s="13"/>
      <c r="E27" s="25" t="s">
        <v>62</v>
      </c>
      <c r="F27" t="e">
        <f>2*F20</f>
        <v>#DIV/0!</v>
      </c>
      <c r="H27" s="17"/>
    </row>
    <row r="28" spans="2:18" ht="15" thickBot="1" x14ac:dyDescent="0.45">
      <c r="D28" s="18"/>
      <c r="E28" s="21"/>
      <c r="F28" s="21"/>
      <c r="G28" s="21"/>
      <c r="H28" s="27"/>
    </row>
    <row r="29" spans="2:18" x14ac:dyDescent="0.4"/>
    <row r="30" spans="2:18" x14ac:dyDescent="0.4">
      <c r="D30" s="657" t="s">
        <v>64</v>
      </c>
      <c r="E30" s="657"/>
      <c r="F30" s="657"/>
      <c r="G30" s="657"/>
      <c r="H30" s="657"/>
    </row>
    <row r="31" spans="2:18" ht="15" thickBot="1" x14ac:dyDescent="0.45"/>
    <row r="32" spans="2:18" ht="16.5" customHeight="1" x14ac:dyDescent="0.55000000000000004">
      <c r="D32" s="657" t="s">
        <v>602</v>
      </c>
      <c r="E32" s="657"/>
      <c r="F32" s="657"/>
      <c r="G32" s="657"/>
      <c r="H32" s="657"/>
      <c r="K32" s="12"/>
      <c r="L32" s="40" t="s">
        <v>67</v>
      </c>
      <c r="M32" s="813" t="s">
        <v>68</v>
      </c>
      <c r="N32" s="813"/>
      <c r="O32" s="813"/>
      <c r="P32" s="813"/>
      <c r="Q32" s="813"/>
      <c r="R32" s="814"/>
    </row>
    <row r="33" spans="1:18" ht="17.149999999999999" x14ac:dyDescent="0.55000000000000004">
      <c r="D33" s="657" t="s">
        <v>603</v>
      </c>
      <c r="E33" s="657"/>
      <c r="F33" s="657"/>
      <c r="G33" s="657"/>
      <c r="H33" s="657"/>
      <c r="K33" s="13"/>
      <c r="M33" s="815"/>
      <c r="N33" s="815"/>
      <c r="O33" s="815"/>
      <c r="P33" s="815"/>
      <c r="Q33" s="815"/>
      <c r="R33" s="816"/>
    </row>
    <row r="34" spans="1:18" ht="15" thickBot="1" x14ac:dyDescent="0.45">
      <c r="K34" s="18"/>
      <c r="L34" s="21"/>
      <c r="M34" s="817"/>
      <c r="N34" s="817"/>
      <c r="O34" s="817"/>
      <c r="P34" s="817"/>
      <c r="Q34" s="817"/>
      <c r="R34" s="818"/>
    </row>
    <row r="35" spans="1:18" x14ac:dyDescent="0.4">
      <c r="L35" s="38"/>
      <c r="M35" s="38"/>
      <c r="N35" s="38"/>
      <c r="O35" s="38"/>
      <c r="P35" s="38"/>
      <c r="Q35" s="38"/>
    </row>
    <row r="36" spans="1:18" x14ac:dyDescent="0.4">
      <c r="L36" s="38"/>
      <c r="M36" s="38"/>
      <c r="N36" s="38"/>
      <c r="O36" s="38"/>
      <c r="P36" s="38"/>
      <c r="Q36" s="38"/>
    </row>
    <row r="37" spans="1:18" x14ac:dyDescent="0.4">
      <c r="L37" s="38"/>
      <c r="M37" s="38"/>
      <c r="N37" s="38"/>
      <c r="O37" s="38"/>
      <c r="P37" s="38"/>
      <c r="Q37" s="38"/>
    </row>
    <row r="38" spans="1:18" x14ac:dyDescent="0.4">
      <c r="L38" s="38"/>
      <c r="M38" s="38"/>
      <c r="N38" s="38"/>
      <c r="O38" s="38"/>
      <c r="P38" s="38"/>
      <c r="Q38" s="38"/>
    </row>
    <row r="39" spans="1:18" ht="14.7" customHeight="1" x14ac:dyDescent="0.4">
      <c r="A39" s="595" t="s">
        <v>610</v>
      </c>
      <c r="D39" s="805" t="s">
        <v>613</v>
      </c>
      <c r="E39" s="805"/>
      <c r="F39" s="805"/>
      <c r="G39" s="805"/>
      <c r="H39" s="805"/>
    </row>
    <row r="40" spans="1:18" ht="14.7" customHeight="1" x14ac:dyDescent="0.4">
      <c r="A40" s="595"/>
      <c r="D40" s="805"/>
      <c r="E40" s="805"/>
      <c r="F40" s="805"/>
      <c r="G40" s="805"/>
      <c r="H40" s="805"/>
    </row>
    <row r="41" spans="1:18" ht="15" thickBot="1" x14ac:dyDescent="0.45">
      <c r="A41" s="595"/>
    </row>
    <row r="42" spans="1:18" x14ac:dyDescent="0.4">
      <c r="A42" s="2"/>
      <c r="D42" s="799" t="s">
        <v>607</v>
      </c>
      <c r="E42" s="800"/>
      <c r="F42" s="800"/>
      <c r="G42" s="800"/>
      <c r="H42" s="801"/>
      <c r="K42" s="793" t="s">
        <v>614</v>
      </c>
      <c r="L42" s="794"/>
      <c r="M42" s="794"/>
      <c r="N42" s="794"/>
      <c r="O42" s="795"/>
    </row>
    <row r="43" spans="1:18" ht="15" thickBot="1" x14ac:dyDescent="0.45">
      <c r="D43" s="149"/>
      <c r="E43" s="118"/>
      <c r="F43" s="118"/>
      <c r="G43" s="118"/>
      <c r="H43" s="108"/>
      <c r="K43" s="796"/>
      <c r="L43" s="797"/>
      <c r="M43" s="797"/>
      <c r="N43" s="797"/>
      <c r="O43" s="798"/>
    </row>
    <row r="44" spans="1:18" x14ac:dyDescent="0.4">
      <c r="D44" s="149"/>
      <c r="E44" s="43" t="s">
        <v>51</v>
      </c>
      <c r="G44" s="118"/>
      <c r="H44" s="108"/>
    </row>
    <row r="45" spans="1:18" x14ac:dyDescent="0.4">
      <c r="D45" s="149"/>
      <c r="E45" s="23" t="s">
        <v>52</v>
      </c>
      <c r="G45" s="118"/>
      <c r="H45" s="108"/>
    </row>
    <row r="46" spans="1:18" ht="15" thickBot="1" x14ac:dyDescent="0.45">
      <c r="D46" s="149"/>
      <c r="E46" s="118"/>
      <c r="F46" s="118"/>
      <c r="G46" s="118"/>
      <c r="H46" s="108"/>
    </row>
    <row r="47" spans="1:18" x14ac:dyDescent="0.4">
      <c r="D47" s="790" t="s">
        <v>608</v>
      </c>
      <c r="E47" s="791"/>
      <c r="F47" s="791"/>
      <c r="G47" s="791"/>
      <c r="H47" s="792"/>
    </row>
    <row r="48" spans="1:18" x14ac:dyDescent="0.4">
      <c r="D48" s="13"/>
      <c r="H48" s="17"/>
    </row>
    <row r="49" spans="1:8" x14ac:dyDescent="0.4">
      <c r="D49" s="13" t="s">
        <v>606</v>
      </c>
      <c r="H49" s="17"/>
    </row>
    <row r="50" spans="1:8" x14ac:dyDescent="0.4">
      <c r="A50" s="595" t="s">
        <v>611</v>
      </c>
      <c r="D50" s="13"/>
      <c r="H50" s="17"/>
    </row>
    <row r="51" spans="1:8" x14ac:dyDescent="0.4">
      <c r="A51" s="595"/>
      <c r="D51" s="802" t="s">
        <v>56</v>
      </c>
      <c r="E51" s="803"/>
      <c r="F51" s="803"/>
      <c r="G51" s="803"/>
      <c r="H51" s="804"/>
    </row>
    <row r="52" spans="1:8" x14ac:dyDescent="0.4">
      <c r="D52" s="13"/>
      <c r="H52" s="17"/>
    </row>
    <row r="53" spans="1:8" x14ac:dyDescent="0.4">
      <c r="D53" s="13"/>
      <c r="H53" s="17"/>
    </row>
    <row r="54" spans="1:8" ht="15" thickBot="1" x14ac:dyDescent="0.45">
      <c r="D54" s="18"/>
      <c r="E54" s="21"/>
      <c r="F54" s="21"/>
      <c r="G54" s="21"/>
      <c r="H54" s="27"/>
    </row>
    <row r="55" spans="1:8" ht="14.7" customHeight="1" x14ac:dyDescent="0.4">
      <c r="D55" s="790" t="s">
        <v>609</v>
      </c>
      <c r="E55" s="791"/>
      <c r="F55" s="791"/>
      <c r="G55" s="791"/>
      <c r="H55" s="792"/>
    </row>
    <row r="56" spans="1:8" x14ac:dyDescent="0.4">
      <c r="D56" s="13"/>
      <c r="H56" s="17"/>
    </row>
    <row r="57" spans="1:8" x14ac:dyDescent="0.4">
      <c r="D57" s="13"/>
      <c r="F57">
        <f>F53*F45+F44</f>
        <v>0</v>
      </c>
      <c r="H57" s="17"/>
    </row>
    <row r="58" spans="1:8" x14ac:dyDescent="0.4">
      <c r="D58" s="13"/>
      <c r="H58" s="17"/>
    </row>
    <row r="59" spans="1:8" ht="15" thickBot="1" x14ac:dyDescent="0.45">
      <c r="D59" s="18"/>
      <c r="E59" s="21"/>
      <c r="F59" s="21"/>
      <c r="G59" s="21"/>
      <c r="H59" s="27"/>
    </row>
    <row r="60" spans="1:8" x14ac:dyDescent="0.4"/>
    <row r="61" spans="1:8" x14ac:dyDescent="0.4"/>
    <row r="62" spans="1:8" x14ac:dyDescent="0.4"/>
    <row r="81" ht="14.7" hidden="1" customHeight="1" x14ac:dyDescent="0.4"/>
    <row r="1048576" x14ac:dyDescent="0.4"/>
  </sheetData>
  <sortState xmlns:xlrd2="http://schemas.microsoft.com/office/spreadsheetml/2017/richdata2" ref="D32:H33">
    <sortCondition descending="1" ref="D33"/>
  </sortState>
  <mergeCells count="26">
    <mergeCell ref="M32:R34"/>
    <mergeCell ref="D1:H2"/>
    <mergeCell ref="D7:H7"/>
    <mergeCell ref="D15:H15"/>
    <mergeCell ref="D21:H21"/>
    <mergeCell ref="D17:H17"/>
    <mergeCell ref="B1:C1"/>
    <mergeCell ref="D24:E24"/>
    <mergeCell ref="D19:E19"/>
    <mergeCell ref="D30:H30"/>
    <mergeCell ref="K6:O8"/>
    <mergeCell ref="B3:C3"/>
    <mergeCell ref="A12:A13"/>
    <mergeCell ref="A14:A16"/>
    <mergeCell ref="A3:A5"/>
    <mergeCell ref="D32:H32"/>
    <mergeCell ref="D33:H33"/>
    <mergeCell ref="A7:A8"/>
    <mergeCell ref="D55:H55"/>
    <mergeCell ref="A39:A41"/>
    <mergeCell ref="A50:A51"/>
    <mergeCell ref="K42:O43"/>
    <mergeCell ref="D42:H42"/>
    <mergeCell ref="D51:H51"/>
    <mergeCell ref="D47:H47"/>
    <mergeCell ref="D39:H40"/>
  </mergeCells>
  <hyperlinks>
    <hyperlink ref="B1" location="Indholdsfortegnelse!A1" display="Indholdsfortegnelse" xr:uid="{453966F2-B969-4947-B455-099107CDA2F6}"/>
    <hyperlink ref="D17:G17" location="Tabeller!B303" display="Tabel E.10" xr:uid="{F19FC45F-D3DD-4C4E-8141-6E72123FF5E3}"/>
    <hyperlink ref="B22" location="'Single-case z-test'!B1" display="Top" xr:uid="{9AAEB714-FDCF-4C41-9FB5-ED5F0FB56B3C}"/>
    <hyperlink ref="B1:C1" location="Indholdsfortegnelse!B1" display="Indholdsfortegnelse" xr:uid="{297EF48D-8CAA-4F5A-B165-074D749990C6}"/>
    <hyperlink ref="D17:H17" location="Tabeller!B394" display="Tabel E.10" xr:uid="{7D813463-B187-43C3-A39E-6E05489B5A20}"/>
    <hyperlink ref="B3:C3" location="'SPSS Vejledninger'!B590" display="SPSS Vejledning" xr:uid="{EAC702E6-C97C-4F64-8033-7DFDC1CDC1FA}"/>
    <hyperlink ref="D51:G51" location="Tabeller!B303" display="Tabel E.10" xr:uid="{BE0D5D40-933E-483D-A3B9-70EB980DD8D3}"/>
    <hyperlink ref="D51:H51" location="Tabeller!B394" display="Tabel E.10" xr:uid="{C114E381-0AF8-4D7F-BB03-1413CBC0B39B}"/>
  </hyperlinks>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501758-DE62-446E-997D-8F031050AD89}">
  <sheetPr>
    <tabColor theme="5" tint="0.59999389629810485"/>
  </sheetPr>
  <dimension ref="A1:W50"/>
  <sheetViews>
    <sheetView topLeftCell="B1" workbookViewId="0">
      <selection activeCell="B1" sqref="B1:C1"/>
    </sheetView>
  </sheetViews>
  <sheetFormatPr defaultColWidth="0" defaultRowHeight="14.6" zeroHeight="1" outlineLevelCol="1" x14ac:dyDescent="0.4"/>
  <cols>
    <col min="1" max="1" width="32.07421875" hidden="1" customWidth="1" outlineLevel="1"/>
    <col min="2" max="2" width="8.765625" customWidth="1" collapsed="1"/>
    <col min="3" max="3" width="8.765625" customWidth="1"/>
    <col min="4" max="4" width="10" customWidth="1"/>
    <col min="5" max="5" width="11.84375" bestFit="1" customWidth="1"/>
    <col min="6" max="23" width="8.765625" customWidth="1"/>
    <col min="24" max="24" width="8.765625" hidden="1" customWidth="1"/>
    <col min="25" max="16384" width="8.765625" hidden="1"/>
  </cols>
  <sheetData>
    <row r="1" spans="1:12" x14ac:dyDescent="0.4">
      <c r="B1" s="639" t="s">
        <v>17</v>
      </c>
      <c r="C1" s="639"/>
      <c r="D1" s="780" t="s">
        <v>153</v>
      </c>
      <c r="E1" s="780"/>
      <c r="F1" s="780"/>
      <c r="G1" s="780"/>
      <c r="H1" s="780"/>
    </row>
    <row r="2" spans="1:12" x14ac:dyDescent="0.4">
      <c r="A2" s="595" t="s">
        <v>433</v>
      </c>
      <c r="D2" s="780"/>
      <c r="E2" s="780"/>
      <c r="F2" s="780"/>
      <c r="G2" s="780"/>
      <c r="H2" s="780"/>
    </row>
    <row r="3" spans="1:12" x14ac:dyDescent="0.4">
      <c r="A3" s="595"/>
      <c r="B3" s="639" t="s">
        <v>561</v>
      </c>
      <c r="C3" s="639"/>
    </row>
    <row r="4" spans="1:12" x14ac:dyDescent="0.4">
      <c r="A4" s="595"/>
      <c r="D4" t="s">
        <v>79</v>
      </c>
    </row>
    <row r="5" spans="1:12" ht="14.7" customHeight="1" x14ac:dyDescent="0.4"/>
    <row r="6" spans="1:12" x14ac:dyDescent="0.4"/>
    <row r="7" spans="1:12" x14ac:dyDescent="0.4">
      <c r="A7" s="595" t="s">
        <v>437</v>
      </c>
      <c r="D7" t="s">
        <v>70</v>
      </c>
    </row>
    <row r="8" spans="1:12" x14ac:dyDescent="0.4">
      <c r="A8" s="595"/>
    </row>
    <row r="9" spans="1:12" x14ac:dyDescent="0.4"/>
    <row r="10" spans="1:12" x14ac:dyDescent="0.4">
      <c r="D10" t="s">
        <v>80</v>
      </c>
    </row>
    <row r="11" spans="1:12" x14ac:dyDescent="0.4">
      <c r="A11" s="247" t="s">
        <v>428</v>
      </c>
    </row>
    <row r="12" spans="1:12" x14ac:dyDescent="0.4">
      <c r="D12" t="s">
        <v>83</v>
      </c>
    </row>
    <row r="13" spans="1:12" x14ac:dyDescent="0.4">
      <c r="A13" s="702" t="s">
        <v>434</v>
      </c>
    </row>
    <row r="14" spans="1:12" x14ac:dyDescent="0.4">
      <c r="A14" s="702"/>
    </row>
    <row r="15" spans="1:12" ht="15" thickBot="1" x14ac:dyDescent="0.45">
      <c r="A15" s="702" t="s">
        <v>435</v>
      </c>
    </row>
    <row r="16" spans="1:12" ht="15" thickBot="1" x14ac:dyDescent="0.45">
      <c r="A16" s="702"/>
      <c r="D16" s="790" t="s">
        <v>72</v>
      </c>
      <c r="E16" s="791"/>
      <c r="F16" s="791"/>
      <c r="G16" s="791"/>
      <c r="H16" s="792"/>
      <c r="L16" s="4"/>
    </row>
    <row r="17" spans="1:15" ht="14.7" customHeight="1" x14ac:dyDescent="0.4">
      <c r="D17" s="13"/>
      <c r="H17" s="17"/>
      <c r="J17" s="23"/>
      <c r="K17" s="823" t="s">
        <v>134</v>
      </c>
      <c r="L17" s="824"/>
      <c r="M17" s="824"/>
      <c r="N17" s="824"/>
      <c r="O17" s="825"/>
    </row>
    <row r="18" spans="1:15" x14ac:dyDescent="0.4">
      <c r="A18" s="702" t="s">
        <v>436</v>
      </c>
      <c r="D18" s="25" t="s">
        <v>73</v>
      </c>
      <c r="H18" s="17"/>
      <c r="J18" s="23"/>
      <c r="K18" s="826"/>
      <c r="L18" s="827"/>
      <c r="M18" s="827"/>
      <c r="N18" s="827"/>
      <c r="O18" s="828"/>
    </row>
    <row r="19" spans="1:15" ht="15" thickBot="1" x14ac:dyDescent="0.45">
      <c r="A19" s="702"/>
      <c r="D19" s="25" t="s">
        <v>81</v>
      </c>
      <c r="H19" s="17"/>
      <c r="J19" s="23"/>
      <c r="K19" s="829"/>
      <c r="L19" s="830"/>
      <c r="M19" s="830"/>
      <c r="N19" s="830"/>
      <c r="O19" s="831"/>
    </row>
    <row r="20" spans="1:15" x14ac:dyDescent="0.4">
      <c r="D20" s="25"/>
      <c r="H20" s="17"/>
      <c r="J20" s="23"/>
      <c r="K20" s="23"/>
      <c r="L20" s="4"/>
    </row>
    <row r="21" spans="1:15" x14ac:dyDescent="0.4">
      <c r="D21" s="25"/>
      <c r="E21" t="e">
        <f>E19/(SQRT(E18))</f>
        <v>#DIV/0!</v>
      </c>
      <c r="H21" s="17"/>
      <c r="J21" s="23"/>
      <c r="K21" s="23"/>
    </row>
    <row r="22" spans="1:15" ht="15" thickBot="1" x14ac:dyDescent="0.45">
      <c r="D22" s="42"/>
      <c r="E22" s="21"/>
      <c r="F22" s="21"/>
      <c r="G22" s="21"/>
      <c r="H22" s="27"/>
    </row>
    <row r="23" spans="1:15" x14ac:dyDescent="0.4">
      <c r="D23" s="790" t="s">
        <v>82</v>
      </c>
      <c r="E23" s="791"/>
      <c r="F23" s="791"/>
      <c r="G23" s="791"/>
      <c r="H23" s="792"/>
    </row>
    <row r="24" spans="1:15" x14ac:dyDescent="0.4">
      <c r="D24" s="13"/>
      <c r="H24" s="17"/>
    </row>
    <row r="25" spans="1:15" ht="17.149999999999999" x14ac:dyDescent="0.55000000000000004">
      <c r="D25" s="13"/>
      <c r="H25" s="17"/>
      <c r="K25" s="23" t="s">
        <v>65</v>
      </c>
      <c r="L25" s="46" t="s">
        <v>90</v>
      </c>
    </row>
    <row r="26" spans="1:15" ht="17.149999999999999" x14ac:dyDescent="0.55000000000000004">
      <c r="D26" s="13"/>
      <c r="G26" s="47" t="s">
        <v>92</v>
      </c>
      <c r="H26" s="17"/>
      <c r="K26" s="23"/>
      <c r="L26" s="4"/>
    </row>
    <row r="27" spans="1:15" ht="17.149999999999999" x14ac:dyDescent="0.55000000000000004">
      <c r="D27" s="13"/>
      <c r="H27" s="17"/>
      <c r="K27" s="23" t="s">
        <v>66</v>
      </c>
      <c r="L27" s="46" t="s">
        <v>91</v>
      </c>
    </row>
    <row r="28" spans="1:15" x14ac:dyDescent="0.4">
      <c r="D28" s="25" t="s">
        <v>79</v>
      </c>
      <c r="E28" t="e">
        <f>(E25-E26)/E21</f>
        <v>#DIV/0!</v>
      </c>
      <c r="H28" s="17"/>
    </row>
    <row r="29" spans="1:15" x14ac:dyDescent="0.4">
      <c r="D29" s="13"/>
      <c r="H29" s="17"/>
    </row>
    <row r="30" spans="1:15" x14ac:dyDescent="0.4">
      <c r="D30" s="25" t="s">
        <v>84</v>
      </c>
      <c r="E30">
        <f>E18-1</f>
        <v>-1</v>
      </c>
      <c r="G30" s="81" t="s">
        <v>69</v>
      </c>
      <c r="H30" s="17"/>
    </row>
    <row r="31" spans="1:15" ht="15" thickBot="1" x14ac:dyDescent="0.45">
      <c r="D31" s="18"/>
      <c r="E31" s="21"/>
      <c r="F31" s="21"/>
      <c r="G31" s="21"/>
      <c r="H31" s="27"/>
    </row>
    <row r="32" spans="1:15" x14ac:dyDescent="0.4">
      <c r="B32" s="5" t="s">
        <v>28</v>
      </c>
      <c r="D32" s="790" t="s">
        <v>87</v>
      </c>
      <c r="E32" s="791"/>
      <c r="F32" s="791"/>
      <c r="G32" s="791"/>
      <c r="H32" s="792"/>
    </row>
    <row r="33" spans="4:19" x14ac:dyDescent="0.4">
      <c r="D33" s="13"/>
      <c r="H33" s="17"/>
    </row>
    <row r="34" spans="4:19" x14ac:dyDescent="0.4">
      <c r="D34" s="802" t="s">
        <v>85</v>
      </c>
      <c r="E34" s="803"/>
      <c r="F34" s="803"/>
      <c r="G34" s="803"/>
      <c r="H34" s="804"/>
    </row>
    <row r="35" spans="4:19" x14ac:dyDescent="0.4">
      <c r="D35" s="13"/>
      <c r="E35" s="43" t="s">
        <v>58</v>
      </c>
      <c r="F35" s="44">
        <v>0.05</v>
      </c>
      <c r="H35" s="17"/>
    </row>
    <row r="36" spans="4:19" ht="17.149999999999999" x14ac:dyDescent="0.55000000000000004">
      <c r="D36" s="13" t="s">
        <v>94</v>
      </c>
      <c r="E36" s="23" t="s">
        <v>601</v>
      </c>
      <c r="F36" t="e">
        <f>SQRT((_xlfn.T.INV((F35/2),E30))^2)</f>
        <v>#NUM!</v>
      </c>
      <c r="G36" s="45" t="s">
        <v>86</v>
      </c>
      <c r="H36" s="17"/>
    </row>
    <row r="37" spans="4:19" ht="17.600000000000001" thickBot="1" x14ac:dyDescent="0.6">
      <c r="D37" s="18" t="s">
        <v>95</v>
      </c>
      <c r="E37" s="23" t="s">
        <v>601</v>
      </c>
      <c r="F37" s="21" t="e">
        <f>SQRT((_xlfn.T.INV((F35),E30))^2)</f>
        <v>#NUM!</v>
      </c>
      <c r="G37" s="45" t="s">
        <v>86</v>
      </c>
      <c r="H37" s="27"/>
    </row>
    <row r="38" spans="4:19" x14ac:dyDescent="0.4">
      <c r="D38" s="790" t="s">
        <v>89</v>
      </c>
      <c r="E38" s="791"/>
      <c r="F38" s="791"/>
      <c r="G38" s="791"/>
      <c r="H38" s="792"/>
    </row>
    <row r="39" spans="4:19" x14ac:dyDescent="0.4">
      <c r="D39" s="28"/>
      <c r="E39" s="1"/>
      <c r="F39" s="1"/>
      <c r="G39" s="1"/>
      <c r="H39" s="29"/>
    </row>
    <row r="40" spans="4:19" x14ac:dyDescent="0.4">
      <c r="D40" s="821" t="s">
        <v>88</v>
      </c>
      <c r="E40" s="657"/>
      <c r="F40" s="657"/>
      <c r="G40" s="657"/>
      <c r="H40" s="822"/>
    </row>
    <row r="41" spans="4:19" ht="15" thickBot="1" x14ac:dyDescent="0.45">
      <c r="D41" s="18"/>
      <c r="E41" s="21"/>
      <c r="F41" s="21"/>
      <c r="G41" s="21"/>
      <c r="H41" s="27"/>
    </row>
    <row r="42" spans="4:19" ht="15" thickBot="1" x14ac:dyDescent="0.45"/>
    <row r="43" spans="4:19" ht="16.5" customHeight="1" x14ac:dyDescent="0.55000000000000004">
      <c r="D43" s="657" t="s">
        <v>275</v>
      </c>
      <c r="E43" s="657"/>
      <c r="F43" s="657"/>
      <c r="G43" s="657"/>
      <c r="H43" s="657"/>
      <c r="K43" s="12"/>
      <c r="L43" s="40" t="s">
        <v>67</v>
      </c>
      <c r="M43" s="582" t="s">
        <v>93</v>
      </c>
      <c r="N43" s="582"/>
      <c r="O43" s="582"/>
      <c r="P43" s="582"/>
      <c r="Q43" s="582"/>
      <c r="R43" s="583"/>
      <c r="S43" s="38"/>
    </row>
    <row r="44" spans="4:19" ht="17.149999999999999" x14ac:dyDescent="0.55000000000000004">
      <c r="D44" s="657" t="s">
        <v>273</v>
      </c>
      <c r="E44" s="657"/>
      <c r="F44" s="657"/>
      <c r="G44" s="657"/>
      <c r="H44" s="657"/>
      <c r="K44" s="13"/>
      <c r="M44" s="534"/>
      <c r="N44" s="534"/>
      <c r="O44" s="534"/>
      <c r="P44" s="534"/>
      <c r="Q44" s="534"/>
      <c r="R44" s="584"/>
      <c r="S44" s="38"/>
    </row>
    <row r="45" spans="4:19" x14ac:dyDescent="0.4">
      <c r="K45" s="13"/>
      <c r="M45" s="534"/>
      <c r="N45" s="534"/>
      <c r="O45" s="534"/>
      <c r="P45" s="534"/>
      <c r="Q45" s="534"/>
      <c r="R45" s="584"/>
      <c r="S45" s="38"/>
    </row>
    <row r="46" spans="4:19" ht="15" thickBot="1" x14ac:dyDescent="0.45">
      <c r="K46" s="18"/>
      <c r="L46" s="21"/>
      <c r="M46" s="585"/>
      <c r="N46" s="585"/>
      <c r="O46" s="585"/>
      <c r="P46" s="585"/>
      <c r="Q46" s="585"/>
      <c r="R46" s="586"/>
      <c r="S46" s="2"/>
    </row>
    <row r="47" spans="4:19" x14ac:dyDescent="0.4"/>
    <row r="48" spans="4:19" x14ac:dyDescent="0.4"/>
    <row r="49" x14ac:dyDescent="0.4"/>
    <row r="50" x14ac:dyDescent="0.4"/>
  </sheetData>
  <mergeCells count="18">
    <mergeCell ref="B1:C1"/>
    <mergeCell ref="D38:H38"/>
    <mergeCell ref="D40:H40"/>
    <mergeCell ref="M43:R46"/>
    <mergeCell ref="D43:H43"/>
    <mergeCell ref="D44:H44"/>
    <mergeCell ref="D1:H2"/>
    <mergeCell ref="D16:H16"/>
    <mergeCell ref="D23:H23"/>
    <mergeCell ref="D32:H32"/>
    <mergeCell ref="D34:H34"/>
    <mergeCell ref="K17:O19"/>
    <mergeCell ref="B3:C3"/>
    <mergeCell ref="A18:A19"/>
    <mergeCell ref="A2:A4"/>
    <mergeCell ref="A13:A14"/>
    <mergeCell ref="A15:A16"/>
    <mergeCell ref="A7:A8"/>
  </mergeCells>
  <hyperlinks>
    <hyperlink ref="B1" location="Indholdsfortegnelse!A1" display="Indholdsfortegnelse" xr:uid="{99ED81A0-5E04-46F9-9309-B6C2AC59899E}"/>
    <hyperlink ref="D34:H34" location="Tabeller!B193" display="Tabel E.6" xr:uid="{90BB79A9-EB4B-467B-BBBA-6A786D70CF01}"/>
    <hyperlink ref="B32" location="'One-sample t-test'!B1" display="Top" xr:uid="{DCE1C49E-A231-4704-B8EF-118FAAA944AF}"/>
    <hyperlink ref="B1:C1" location="Indholdsfortegnelse!B1" display="Indholdsfortegnelse" xr:uid="{4C1EE544-4B0C-4073-BB58-DECF4415CFED}"/>
    <hyperlink ref="B3:C3" location="'SPSS Vejledninger'!B262" display="SPSS Vejledning" xr:uid="{A75FAD8C-882F-4DAA-9B15-AAF546A64147}"/>
  </hyperlinks>
  <pageMargins left="0.7" right="0.7" top="0.75" bottom="0.75" header="0.3" footer="0.3"/>
  <pageSetup paperSize="9" orientation="portrait" r:id="rId1"/>
  <drawing r:id="rId2"/>
  <legacyDrawing r:id="rId3"/>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52C448-43B7-4E2C-9AF6-333AD7849B56}">
  <sheetPr>
    <tabColor theme="5" tint="0.59999389629810485"/>
  </sheetPr>
  <dimension ref="A1:V54"/>
  <sheetViews>
    <sheetView topLeftCell="B1" workbookViewId="0">
      <selection activeCell="B1" sqref="B1:C1"/>
    </sheetView>
  </sheetViews>
  <sheetFormatPr defaultColWidth="0" defaultRowHeight="14.6" zeroHeight="1" outlineLevelCol="1" x14ac:dyDescent="0.4"/>
  <cols>
    <col min="1" max="1" width="26.84375" hidden="1" customWidth="1" outlineLevel="1"/>
    <col min="2" max="2" width="8.765625" customWidth="1" collapsed="1"/>
    <col min="3" max="3" width="8.765625" customWidth="1"/>
    <col min="4" max="4" width="10" customWidth="1"/>
    <col min="5" max="6" width="11.84375" bestFit="1" customWidth="1"/>
    <col min="7" max="22" width="8.765625" customWidth="1"/>
    <col min="23" max="16384" width="8.765625" hidden="1"/>
  </cols>
  <sheetData>
    <row r="1" spans="1:16" x14ac:dyDescent="0.4">
      <c r="B1" s="639" t="s">
        <v>17</v>
      </c>
      <c r="C1" s="639"/>
      <c r="D1" s="780" t="s">
        <v>11</v>
      </c>
      <c r="E1" s="780"/>
      <c r="F1" s="780"/>
      <c r="G1" s="780"/>
      <c r="H1" s="780"/>
      <c r="I1" s="16" t="s">
        <v>167</v>
      </c>
    </row>
    <row r="2" spans="1:16" x14ac:dyDescent="0.4">
      <c r="A2" s="595" t="s">
        <v>438</v>
      </c>
      <c r="D2" s="780"/>
      <c r="E2" s="780"/>
      <c r="F2" s="780"/>
      <c r="G2" s="780"/>
      <c r="H2" s="780"/>
    </row>
    <row r="3" spans="1:16" x14ac:dyDescent="0.4">
      <c r="A3" s="595"/>
      <c r="B3" s="639" t="s">
        <v>561</v>
      </c>
      <c r="C3" s="639"/>
    </row>
    <row r="4" spans="1:16" x14ac:dyDescent="0.4">
      <c r="A4" s="595"/>
      <c r="D4" t="s">
        <v>79</v>
      </c>
    </row>
    <row r="5" spans="1:16" x14ac:dyDescent="0.4"/>
    <row r="6" spans="1:16" ht="14.7" customHeight="1" x14ac:dyDescent="0.4">
      <c r="A6" t="s">
        <v>444</v>
      </c>
    </row>
    <row r="7" spans="1:16" x14ac:dyDescent="0.4"/>
    <row r="8" spans="1:16" ht="17.149999999999999" x14ac:dyDescent="0.55000000000000004">
      <c r="A8" s="595" t="s">
        <v>439</v>
      </c>
      <c r="D8" t="s">
        <v>155</v>
      </c>
    </row>
    <row r="9" spans="1:16" x14ac:dyDescent="0.4">
      <c r="A9" s="595"/>
    </row>
    <row r="10" spans="1:16" ht="17.149999999999999" x14ac:dyDescent="0.55000000000000004">
      <c r="A10" s="595"/>
      <c r="D10" t="s">
        <v>156</v>
      </c>
    </row>
    <row r="11" spans="1:16" x14ac:dyDescent="0.4"/>
    <row r="12" spans="1:16" ht="17.149999999999999" x14ac:dyDescent="0.55000000000000004">
      <c r="A12" s="595" t="s">
        <v>440</v>
      </c>
      <c r="D12" t="s">
        <v>157</v>
      </c>
    </row>
    <row r="13" spans="1:16" x14ac:dyDescent="0.4">
      <c r="A13" s="595"/>
    </row>
    <row r="14" spans="1:16" x14ac:dyDescent="0.4">
      <c r="D14" t="s">
        <v>158</v>
      </c>
    </row>
    <row r="15" spans="1:16" ht="15" thickBot="1" x14ac:dyDescent="0.45">
      <c r="A15" s="247" t="s">
        <v>428</v>
      </c>
    </row>
    <row r="16" spans="1:16" ht="14.7" customHeight="1" x14ac:dyDescent="0.4">
      <c r="D16" t="s">
        <v>83</v>
      </c>
      <c r="K16" s="823" t="s">
        <v>159</v>
      </c>
      <c r="L16" s="824"/>
      <c r="M16" s="824"/>
      <c r="N16" s="824"/>
      <c r="O16" s="824"/>
      <c r="P16" s="825"/>
    </row>
    <row r="17" spans="1:16" x14ac:dyDescent="0.4">
      <c r="A17" s="702" t="s">
        <v>441</v>
      </c>
      <c r="K17" s="826"/>
      <c r="L17" s="827"/>
      <c r="M17" s="827"/>
      <c r="N17" s="827"/>
      <c r="O17" s="827"/>
      <c r="P17" s="828"/>
    </row>
    <row r="18" spans="1:16" ht="14.7" customHeight="1" thickBot="1" x14ac:dyDescent="0.45">
      <c r="A18" s="702"/>
      <c r="K18" s="829"/>
      <c r="L18" s="830"/>
      <c r="M18" s="830"/>
      <c r="N18" s="830"/>
      <c r="O18" s="830"/>
      <c r="P18" s="831"/>
    </row>
    <row r="19" spans="1:16" ht="15" thickBot="1" x14ac:dyDescent="0.45">
      <c r="K19" s="75"/>
      <c r="L19" s="75"/>
      <c r="M19" s="75"/>
      <c r="N19" s="75"/>
      <c r="O19" s="75"/>
      <c r="P19" s="75"/>
    </row>
    <row r="20" spans="1:16" x14ac:dyDescent="0.4">
      <c r="A20" s="740" t="s">
        <v>443</v>
      </c>
      <c r="D20" s="790" t="s">
        <v>162</v>
      </c>
      <c r="E20" s="791"/>
      <c r="F20" s="791"/>
      <c r="G20" s="791"/>
      <c r="H20" s="792"/>
      <c r="L20" s="4"/>
    </row>
    <row r="21" spans="1:16" ht="14.7" customHeight="1" x14ac:dyDescent="0.4">
      <c r="A21" s="740"/>
      <c r="D21" s="13"/>
      <c r="H21" s="17"/>
      <c r="J21" s="23"/>
    </row>
    <row r="22" spans="1:16" ht="17.149999999999999" x14ac:dyDescent="0.55000000000000004">
      <c r="A22" s="740"/>
      <c r="D22" s="25" t="s">
        <v>157</v>
      </c>
      <c r="E22">
        <v>1</v>
      </c>
      <c r="H22" s="17"/>
      <c r="J22" s="23"/>
    </row>
    <row r="23" spans="1:16" ht="17.149999999999999" x14ac:dyDescent="0.55000000000000004">
      <c r="A23" s="740"/>
      <c r="D23" s="25" t="s">
        <v>442</v>
      </c>
      <c r="H23" s="17"/>
      <c r="J23" s="23"/>
      <c r="K23" s="23" t="s">
        <v>65</v>
      </c>
      <c r="L23" s="4" t="s">
        <v>160</v>
      </c>
    </row>
    <row r="24" spans="1:16" ht="17.149999999999999" x14ac:dyDescent="0.55000000000000004">
      <c r="D24" s="25" t="s">
        <v>163</v>
      </c>
      <c r="H24" s="17"/>
      <c r="J24" s="23"/>
      <c r="K24" s="23"/>
      <c r="L24" s="4"/>
    </row>
    <row r="25" spans="1:16" ht="17.149999999999999" x14ac:dyDescent="0.55000000000000004">
      <c r="D25" s="25"/>
      <c r="H25" s="17"/>
      <c r="J25" s="23"/>
      <c r="K25" s="23" t="s">
        <v>66</v>
      </c>
      <c r="L25" s="4" t="s">
        <v>161</v>
      </c>
    </row>
    <row r="26" spans="1:16" x14ac:dyDescent="0.4">
      <c r="D26" s="25"/>
      <c r="H26" s="17"/>
      <c r="J26" s="23"/>
      <c r="K26" s="23"/>
    </row>
    <row r="27" spans="1:16" x14ac:dyDescent="0.4">
      <c r="D27" s="25"/>
      <c r="H27" s="17"/>
      <c r="J27" s="23"/>
      <c r="K27" s="23"/>
    </row>
    <row r="28" spans="1:16" x14ac:dyDescent="0.4">
      <c r="D28" s="25" t="s">
        <v>79</v>
      </c>
      <c r="E28" s="72" t="e">
        <f>(E23-E25)/(E26*(SQRT((E24+1)/E24)))</f>
        <v>#DIV/0!</v>
      </c>
      <c r="H28" s="17"/>
      <c r="J28" s="23"/>
      <c r="K28" s="23"/>
    </row>
    <row r="29" spans="1:16" x14ac:dyDescent="0.4">
      <c r="D29" s="25"/>
      <c r="H29" s="17"/>
      <c r="J29" s="23"/>
      <c r="K29" s="23"/>
    </row>
    <row r="30" spans="1:16" x14ac:dyDescent="0.4">
      <c r="D30" s="25" t="s">
        <v>84</v>
      </c>
      <c r="E30">
        <f>E24-1</f>
        <v>-1</v>
      </c>
      <c r="G30" s="81" t="s">
        <v>69</v>
      </c>
      <c r="H30" s="17"/>
      <c r="J30" s="23"/>
      <c r="K30" s="23"/>
    </row>
    <row r="31" spans="1:16" ht="15" thickBot="1" x14ac:dyDescent="0.45">
      <c r="D31" s="42"/>
      <c r="E31" s="21"/>
      <c r="F31" s="21"/>
      <c r="G31" s="21"/>
      <c r="H31" s="27"/>
    </row>
    <row r="32" spans="1:16" x14ac:dyDescent="0.4">
      <c r="D32" s="790" t="s">
        <v>164</v>
      </c>
      <c r="E32" s="791"/>
      <c r="F32" s="791"/>
      <c r="G32" s="791"/>
      <c r="H32" s="792"/>
    </row>
    <row r="33" spans="2:18" x14ac:dyDescent="0.4">
      <c r="D33" s="13"/>
      <c r="H33" s="17"/>
    </row>
    <row r="34" spans="2:18" x14ac:dyDescent="0.4">
      <c r="D34" s="802" t="s">
        <v>85</v>
      </c>
      <c r="E34" s="803"/>
      <c r="F34" s="803"/>
      <c r="G34" s="803"/>
      <c r="H34" s="804"/>
    </row>
    <row r="35" spans="2:18" x14ac:dyDescent="0.4">
      <c r="D35" s="13"/>
      <c r="E35" s="43" t="s">
        <v>58</v>
      </c>
      <c r="F35" s="44">
        <v>0.05</v>
      </c>
      <c r="H35" s="17"/>
    </row>
    <row r="36" spans="2:18" x14ac:dyDescent="0.4">
      <c r="D36" s="25"/>
      <c r="H36" s="17"/>
    </row>
    <row r="37" spans="2:18" ht="17.149999999999999" x14ac:dyDescent="0.55000000000000004">
      <c r="D37" s="13" t="s">
        <v>94</v>
      </c>
      <c r="E37" s="23" t="s">
        <v>601</v>
      </c>
      <c r="F37" s="72" t="e">
        <f>SQRT((_xlfn.T.INV((F35/2),E30))^2)</f>
        <v>#NUM!</v>
      </c>
      <c r="G37" s="45" t="s">
        <v>86</v>
      </c>
      <c r="H37" s="17"/>
    </row>
    <row r="38" spans="2:18" ht="17.149999999999999" x14ac:dyDescent="0.55000000000000004">
      <c r="D38" s="13" t="s">
        <v>95</v>
      </c>
      <c r="E38" s="23" t="s">
        <v>601</v>
      </c>
      <c r="F38" s="72" t="e">
        <f>SQRT((_xlfn.T.INV((F35),E30))^2)</f>
        <v>#NUM!</v>
      </c>
      <c r="G38" s="45" t="s">
        <v>86</v>
      </c>
      <c r="H38" s="17"/>
    </row>
    <row r="39" spans="2:18" ht="15" thickBot="1" x14ac:dyDescent="0.45">
      <c r="D39" s="18"/>
      <c r="E39" s="21"/>
      <c r="F39" s="21"/>
      <c r="G39" s="21"/>
      <c r="H39" s="27"/>
    </row>
    <row r="40" spans="2:18" x14ac:dyDescent="0.4">
      <c r="B40" s="5" t="s">
        <v>28</v>
      </c>
      <c r="D40" s="819" t="s">
        <v>165</v>
      </c>
      <c r="E40" s="626"/>
      <c r="F40" s="626"/>
      <c r="G40" s="626"/>
      <c r="H40" s="820"/>
    </row>
    <row r="41" spans="2:18" x14ac:dyDescent="0.4">
      <c r="D41" s="13"/>
      <c r="H41" s="17"/>
    </row>
    <row r="42" spans="2:18" x14ac:dyDescent="0.4">
      <c r="D42" s="832" t="s">
        <v>88</v>
      </c>
      <c r="E42" s="833"/>
      <c r="F42" s="833"/>
      <c r="G42" s="833"/>
      <c r="H42" s="834"/>
    </row>
    <row r="43" spans="2:18" ht="15" thickBot="1" x14ac:dyDescent="0.45">
      <c r="D43" s="18"/>
      <c r="E43" s="79"/>
      <c r="F43" s="80"/>
      <c r="G43" s="21"/>
      <c r="H43" s="27"/>
    </row>
    <row r="44" spans="2:18" ht="15" thickBot="1" x14ac:dyDescent="0.45">
      <c r="E44" s="23"/>
      <c r="G44" s="45"/>
    </row>
    <row r="45" spans="2:18" ht="17.149999999999999" x14ac:dyDescent="0.55000000000000004">
      <c r="D45" s="657" t="s">
        <v>275</v>
      </c>
      <c r="E45" s="657"/>
      <c r="F45" s="657"/>
      <c r="G45" s="657"/>
      <c r="H45" s="657"/>
      <c r="K45" s="12"/>
      <c r="L45" s="40" t="s">
        <v>67</v>
      </c>
      <c r="M45" s="582" t="s">
        <v>166</v>
      </c>
      <c r="N45" s="582"/>
      <c r="O45" s="582"/>
      <c r="P45" s="582"/>
      <c r="Q45" s="582"/>
      <c r="R45" s="583"/>
    </row>
    <row r="46" spans="2:18" ht="17.149999999999999" x14ac:dyDescent="0.55000000000000004">
      <c r="D46" s="657" t="s">
        <v>273</v>
      </c>
      <c r="E46" s="657"/>
      <c r="F46" s="657"/>
      <c r="G46" s="657"/>
      <c r="H46" s="657"/>
      <c r="K46" s="13"/>
      <c r="M46" s="534"/>
      <c r="N46" s="534"/>
      <c r="O46" s="534"/>
      <c r="P46" s="534"/>
      <c r="Q46" s="534"/>
      <c r="R46" s="584"/>
    </row>
    <row r="47" spans="2:18" x14ac:dyDescent="0.4">
      <c r="D47" s="1"/>
      <c r="E47" s="1"/>
      <c r="F47" s="1"/>
      <c r="G47" s="1"/>
      <c r="H47" s="1"/>
      <c r="K47" s="13"/>
      <c r="M47" s="534"/>
      <c r="N47" s="534"/>
      <c r="O47" s="534"/>
      <c r="P47" s="534"/>
      <c r="Q47" s="534"/>
      <c r="R47" s="584"/>
    </row>
    <row r="48" spans="2:18" ht="15" thickBot="1" x14ac:dyDescent="0.45">
      <c r="D48" s="16"/>
      <c r="E48" s="16"/>
      <c r="F48" s="16"/>
      <c r="G48" s="16"/>
      <c r="H48" s="16"/>
      <c r="K48" s="18"/>
      <c r="L48" s="21"/>
      <c r="M48" s="585"/>
      <c r="N48" s="585"/>
      <c r="O48" s="585"/>
      <c r="P48" s="585"/>
      <c r="Q48" s="585"/>
      <c r="R48" s="586"/>
    </row>
    <row r="49" spans="19:19" x14ac:dyDescent="0.4"/>
    <row r="50" spans="19:19" x14ac:dyDescent="0.4"/>
    <row r="51" spans="19:19" ht="16.5" customHeight="1" x14ac:dyDescent="0.4">
      <c r="S51" s="38"/>
    </row>
    <row r="52" spans="19:19" x14ac:dyDescent="0.4">
      <c r="S52" s="38"/>
    </row>
    <row r="53" spans="19:19" x14ac:dyDescent="0.4">
      <c r="S53" s="38"/>
    </row>
    <row r="54" spans="19:19" hidden="1" x14ac:dyDescent="0.4">
      <c r="S54" s="2"/>
    </row>
  </sheetData>
  <mergeCells count="17">
    <mergeCell ref="D45:H45"/>
    <mergeCell ref="M45:R48"/>
    <mergeCell ref="D46:H46"/>
    <mergeCell ref="D42:H42"/>
    <mergeCell ref="B1:C1"/>
    <mergeCell ref="D1:H2"/>
    <mergeCell ref="D20:H20"/>
    <mergeCell ref="D32:H32"/>
    <mergeCell ref="D40:H40"/>
    <mergeCell ref="D34:H34"/>
    <mergeCell ref="K16:P18"/>
    <mergeCell ref="B3:C3"/>
    <mergeCell ref="A20:A23"/>
    <mergeCell ref="A2:A4"/>
    <mergeCell ref="A8:A10"/>
    <mergeCell ref="A12:A13"/>
    <mergeCell ref="A17:A18"/>
  </mergeCells>
  <hyperlinks>
    <hyperlink ref="B1" location="Indholdsfortegnelse!A1" display="Indholdsfortegnelse" xr:uid="{DF41F3C4-10B0-437F-B354-A98933ED7A05}"/>
    <hyperlink ref="B40" location="'Single-case t-test'!B1" display="Top" xr:uid="{68C4678E-C56F-45F1-B9D9-86E42E82487A}"/>
    <hyperlink ref="D34:H34" location="Tabeller!B193" display="Tabel E.6" xr:uid="{86BA0EBB-497C-4C8D-A7A4-B683A067A19A}"/>
    <hyperlink ref="B1:C1" location="Indholdsfortegnelse!B1" display="Indholdsfortegnelse" xr:uid="{2D992134-4D5C-4724-B1A8-B0F963BDA35B}"/>
    <hyperlink ref="B3:C3" location="'SPSS Vejledninger'!B262" display="SPSS Vejledning" xr:uid="{1C004590-8DE3-4DFC-99B6-7CB53555458D}"/>
  </hyperlinks>
  <pageMargins left="0.7" right="0.7" top="0.75" bottom="0.75" header="0.3" footer="0.3"/>
  <pageSetup paperSize="9" orientation="portrait"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8BA770-EEE3-496C-8023-94B2CF32B533}">
  <dimension ref="A1:Z52"/>
  <sheetViews>
    <sheetView topLeftCell="B1" workbookViewId="0">
      <selection activeCell="S22" sqref="S22"/>
    </sheetView>
  </sheetViews>
  <sheetFormatPr defaultRowHeight="14.6" outlineLevelCol="1" x14ac:dyDescent="0.4"/>
  <cols>
    <col min="1" max="1" width="37.4609375" hidden="1" customWidth="1" outlineLevel="1"/>
    <col min="2" max="2" width="9.07421875" collapsed="1"/>
    <col min="3" max="3" width="10" customWidth="1"/>
    <col min="15" max="15" width="4.53515625" style="469" customWidth="1"/>
  </cols>
  <sheetData>
    <row r="1" spans="1:26" ht="15" customHeight="1" x14ac:dyDescent="0.4">
      <c r="A1" s="578" t="s">
        <v>1069</v>
      </c>
      <c r="B1" s="581" t="s">
        <v>17</v>
      </c>
      <c r="C1" s="581"/>
      <c r="E1" s="579" t="s">
        <v>1074</v>
      </c>
      <c r="F1" s="579"/>
      <c r="G1" s="579"/>
      <c r="H1" s="579"/>
    </row>
    <row r="2" spans="1:26" x14ac:dyDescent="0.4">
      <c r="A2" s="578"/>
      <c r="E2" s="579"/>
      <c r="F2" s="579"/>
      <c r="G2" s="579"/>
      <c r="H2" s="579"/>
    </row>
    <row r="3" spans="1:26" x14ac:dyDescent="0.4">
      <c r="A3" s="578"/>
      <c r="P3" s="574" t="s">
        <v>1094</v>
      </c>
      <c r="Q3" s="575" t="s">
        <v>1093</v>
      </c>
      <c r="R3" s="575"/>
      <c r="S3" s="575"/>
      <c r="T3" s="575"/>
      <c r="U3" s="575"/>
      <c r="V3" s="575"/>
      <c r="W3" s="575"/>
    </row>
    <row r="4" spans="1:26" ht="18.45" x14ac:dyDescent="0.5">
      <c r="E4" s="580" t="s">
        <v>1075</v>
      </c>
      <c r="F4" s="580"/>
      <c r="G4" s="580"/>
      <c r="H4" s="580"/>
      <c r="P4" s="574"/>
      <c r="Q4" s="575"/>
      <c r="R4" s="575"/>
      <c r="S4" s="575"/>
      <c r="T4" s="575"/>
      <c r="U4" s="575"/>
      <c r="V4" s="575"/>
      <c r="W4" s="575"/>
    </row>
    <row r="5" spans="1:26" ht="15" customHeight="1" x14ac:dyDescent="0.5">
      <c r="E5" s="468"/>
      <c r="F5" s="468"/>
      <c r="G5" s="468"/>
      <c r="H5" s="468"/>
      <c r="P5" s="574"/>
      <c r="Q5" s="575"/>
      <c r="R5" s="575"/>
      <c r="S5" s="575"/>
      <c r="T5" s="575"/>
      <c r="U5" s="575"/>
      <c r="V5" s="575"/>
      <c r="W5" s="575"/>
    </row>
    <row r="6" spans="1:26" x14ac:dyDescent="0.4">
      <c r="E6" t="s">
        <v>1076</v>
      </c>
      <c r="P6" s="574"/>
      <c r="Q6" s="575"/>
      <c r="R6" s="575"/>
      <c r="S6" s="575"/>
      <c r="T6" s="575"/>
      <c r="U6" s="575"/>
      <c r="V6" s="575"/>
      <c r="W6" s="575"/>
    </row>
    <row r="7" spans="1:26" x14ac:dyDescent="0.4">
      <c r="A7" t="s">
        <v>1070</v>
      </c>
    </row>
    <row r="8" spans="1:26" x14ac:dyDescent="0.4">
      <c r="A8" t="s">
        <v>1071</v>
      </c>
      <c r="E8" t="s">
        <v>1081</v>
      </c>
    </row>
    <row r="9" spans="1:26" x14ac:dyDescent="0.4">
      <c r="A9" t="s">
        <v>1072</v>
      </c>
    </row>
    <row r="10" spans="1:26" x14ac:dyDescent="0.4">
      <c r="A10" t="s">
        <v>1073</v>
      </c>
      <c r="E10" t="s">
        <v>1080</v>
      </c>
      <c r="Q10" s="576" t="s">
        <v>1096</v>
      </c>
      <c r="R10" s="576"/>
      <c r="S10" s="576"/>
      <c r="T10" s="576"/>
    </row>
    <row r="11" spans="1:26" x14ac:dyDescent="0.4">
      <c r="Q11" s="577"/>
      <c r="R11" s="577"/>
      <c r="S11" s="577"/>
      <c r="T11" s="577"/>
    </row>
    <row r="12" spans="1:26" x14ac:dyDescent="0.4">
      <c r="E12" t="s">
        <v>1079</v>
      </c>
    </row>
    <row r="13" spans="1:26" x14ac:dyDescent="0.4">
      <c r="Q13" t="s">
        <v>1097</v>
      </c>
    </row>
    <row r="14" spans="1:26" x14ac:dyDescent="0.4">
      <c r="E14" t="s">
        <v>1077</v>
      </c>
    </row>
    <row r="15" spans="1:26" x14ac:dyDescent="0.4">
      <c r="Q15" s="534" t="s">
        <v>1098</v>
      </c>
      <c r="R15" s="534"/>
      <c r="S15" s="534"/>
      <c r="T15" s="534"/>
      <c r="U15" s="534"/>
      <c r="V15" s="534"/>
      <c r="W15" s="534"/>
      <c r="X15" s="534"/>
      <c r="Y15" s="534"/>
      <c r="Z15" s="534"/>
    </row>
    <row r="16" spans="1:26" x14ac:dyDescent="0.4">
      <c r="E16" t="s">
        <v>1078</v>
      </c>
      <c r="Q16" s="534"/>
      <c r="R16" s="534"/>
      <c r="S16" s="534"/>
      <c r="T16" s="534"/>
      <c r="U16" s="534"/>
      <c r="V16" s="534"/>
      <c r="W16" s="534"/>
      <c r="X16" s="534"/>
      <c r="Y16" s="534"/>
      <c r="Z16" s="534"/>
    </row>
    <row r="18" spans="2:26" x14ac:dyDescent="0.4">
      <c r="Q18" s="534" t="s">
        <v>1107</v>
      </c>
      <c r="R18" s="534"/>
      <c r="S18" s="534"/>
      <c r="T18" s="534"/>
      <c r="U18" s="534"/>
      <c r="V18" s="534"/>
      <c r="W18" s="534"/>
      <c r="X18" s="534"/>
      <c r="Y18" s="534"/>
      <c r="Z18" s="534"/>
    </row>
    <row r="19" spans="2:26" ht="18.45" x14ac:dyDescent="0.5">
      <c r="E19" s="580" t="s">
        <v>1089</v>
      </c>
      <c r="F19" s="580"/>
      <c r="G19" s="580"/>
      <c r="H19" s="580"/>
      <c r="Q19" s="534"/>
      <c r="R19" s="534"/>
      <c r="S19" s="534"/>
      <c r="T19" s="534"/>
      <c r="U19" s="534"/>
      <c r="V19" s="534"/>
      <c r="W19" s="534"/>
      <c r="X19" s="534"/>
      <c r="Y19" s="534"/>
      <c r="Z19" s="534"/>
    </row>
    <row r="21" spans="2:26" x14ac:dyDescent="0.4">
      <c r="E21" t="s">
        <v>1082</v>
      </c>
    </row>
    <row r="23" spans="2:26" x14ac:dyDescent="0.4">
      <c r="E23" s="534" t="s">
        <v>1101</v>
      </c>
      <c r="F23" s="534"/>
      <c r="G23" s="534"/>
      <c r="H23" s="534"/>
      <c r="I23" s="534"/>
      <c r="J23" s="534"/>
      <c r="K23" s="534"/>
      <c r="L23" s="534"/>
      <c r="M23" s="534"/>
      <c r="N23" s="416"/>
    </row>
    <row r="24" spans="2:26" x14ac:dyDescent="0.4">
      <c r="E24" s="534"/>
      <c r="F24" s="534"/>
      <c r="G24" s="534"/>
      <c r="H24" s="534"/>
      <c r="I24" s="534"/>
      <c r="J24" s="534"/>
      <c r="K24" s="534"/>
      <c r="L24" s="534"/>
      <c r="M24" s="534"/>
      <c r="N24" s="416"/>
      <c r="Q24" s="738" t="s">
        <v>1105</v>
      </c>
      <c r="R24" s="738"/>
      <c r="S24" s="738"/>
      <c r="T24" s="738"/>
      <c r="U24" s="738"/>
      <c r="V24" s="38"/>
      <c r="W24" s="38"/>
      <c r="X24" s="38"/>
      <c r="Y24" s="38"/>
      <c r="Z24" s="38"/>
    </row>
    <row r="25" spans="2:26" x14ac:dyDescent="0.4">
      <c r="Q25" s="38"/>
      <c r="R25" s="38"/>
      <c r="S25" s="38"/>
      <c r="T25" s="38"/>
      <c r="U25" s="38"/>
      <c r="V25" s="38"/>
      <c r="W25" s="38"/>
      <c r="X25" s="38"/>
      <c r="Y25" s="38"/>
      <c r="Z25" s="38"/>
    </row>
    <row r="26" spans="2:26" x14ac:dyDescent="0.4">
      <c r="E26" s="534" t="s">
        <v>1102</v>
      </c>
      <c r="F26" s="534"/>
      <c r="G26" s="534"/>
      <c r="H26" s="534"/>
      <c r="I26" s="534"/>
      <c r="J26" s="534"/>
      <c r="K26" s="534"/>
      <c r="L26" s="534"/>
      <c r="M26" s="534"/>
      <c r="N26" s="416"/>
    </row>
    <row r="27" spans="2:26" x14ac:dyDescent="0.4">
      <c r="E27" s="534"/>
      <c r="F27" s="534"/>
      <c r="G27" s="534"/>
      <c r="H27" s="534"/>
      <c r="I27" s="534"/>
      <c r="J27" s="534"/>
      <c r="K27" s="534"/>
      <c r="L27" s="534"/>
      <c r="M27" s="534"/>
      <c r="N27" s="416"/>
    </row>
    <row r="28" spans="2:26" x14ac:dyDescent="0.4">
      <c r="B28" s="581" t="s">
        <v>17</v>
      </c>
      <c r="C28" s="581"/>
    </row>
    <row r="29" spans="2:26" ht="15" customHeight="1" x14ac:dyDescent="0.4">
      <c r="E29" s="534" t="s">
        <v>1083</v>
      </c>
      <c r="F29" s="534"/>
      <c r="G29" s="534"/>
      <c r="H29" s="534"/>
      <c r="I29" s="534"/>
      <c r="J29" s="534"/>
      <c r="K29" s="534"/>
      <c r="L29" s="534"/>
      <c r="M29" s="534"/>
      <c r="N29" s="416"/>
    </row>
    <row r="30" spans="2:26" x14ac:dyDescent="0.4">
      <c r="E30" s="534"/>
      <c r="F30" s="534"/>
      <c r="G30" s="534"/>
      <c r="H30" s="534"/>
      <c r="I30" s="534"/>
      <c r="J30" s="534"/>
      <c r="K30" s="534"/>
      <c r="L30" s="534"/>
      <c r="M30" s="534"/>
      <c r="N30" s="416"/>
    </row>
    <row r="31" spans="2:26" x14ac:dyDescent="0.4">
      <c r="E31" s="534"/>
      <c r="F31" s="534"/>
      <c r="G31" s="534"/>
      <c r="H31" s="534"/>
      <c r="I31" s="534"/>
      <c r="J31" s="534"/>
      <c r="K31" s="534"/>
      <c r="L31" s="534"/>
      <c r="M31" s="534"/>
      <c r="N31" s="416"/>
    </row>
    <row r="33" spans="5:14" x14ac:dyDescent="0.4">
      <c r="E33" t="s">
        <v>1084</v>
      </c>
    </row>
    <row r="35" spans="5:14" x14ac:dyDescent="0.4">
      <c r="E35" t="s">
        <v>1085</v>
      </c>
    </row>
    <row r="37" spans="5:14" x14ac:dyDescent="0.4">
      <c r="E37" s="121" t="s">
        <v>1086</v>
      </c>
    </row>
    <row r="39" spans="5:14" x14ac:dyDescent="0.4">
      <c r="E39" t="s">
        <v>1087</v>
      </c>
    </row>
    <row r="41" spans="5:14" x14ac:dyDescent="0.4">
      <c r="E41" s="534" t="s">
        <v>1088</v>
      </c>
      <c r="F41" s="534"/>
      <c r="G41" s="534"/>
      <c r="H41" s="534"/>
      <c r="I41" s="534"/>
      <c r="J41" s="534"/>
      <c r="K41" s="534"/>
      <c r="L41" s="534"/>
      <c r="M41" s="534"/>
      <c r="N41" s="416"/>
    </row>
    <row r="42" spans="5:14" x14ac:dyDescent="0.4">
      <c r="E42" s="534"/>
      <c r="F42" s="534"/>
      <c r="G42" s="534"/>
      <c r="H42" s="534"/>
      <c r="I42" s="534"/>
      <c r="J42" s="534"/>
      <c r="K42" s="534"/>
      <c r="L42" s="534"/>
      <c r="M42" s="534"/>
      <c r="N42" s="416"/>
    </row>
    <row r="44" spans="5:14" x14ac:dyDescent="0.4">
      <c r="E44" s="534" t="s">
        <v>1090</v>
      </c>
      <c r="F44" s="534"/>
      <c r="G44" s="534"/>
      <c r="H44" s="534"/>
      <c r="I44" s="534"/>
      <c r="J44" s="534"/>
      <c r="K44" s="534"/>
      <c r="L44" s="534"/>
      <c r="M44" s="534"/>
      <c r="N44" s="416"/>
    </row>
    <row r="45" spans="5:14" x14ac:dyDescent="0.4">
      <c r="E45" s="534"/>
      <c r="F45" s="534"/>
      <c r="G45" s="534"/>
      <c r="H45" s="534"/>
      <c r="I45" s="534"/>
      <c r="J45" s="534"/>
      <c r="K45" s="534"/>
      <c r="L45" s="534"/>
      <c r="M45" s="534"/>
      <c r="N45" s="416"/>
    </row>
    <row r="47" spans="5:14" x14ac:dyDescent="0.4">
      <c r="E47" s="534" t="s">
        <v>1091</v>
      </c>
      <c r="F47" s="534"/>
      <c r="G47" s="534"/>
      <c r="H47" s="534"/>
      <c r="I47" s="534"/>
      <c r="J47" s="534"/>
      <c r="K47" s="534"/>
      <c r="L47" s="534"/>
      <c r="M47" s="534"/>
      <c r="N47" s="416"/>
    </row>
    <row r="48" spans="5:14" x14ac:dyDescent="0.4">
      <c r="E48" s="534"/>
      <c r="F48" s="534"/>
      <c r="G48" s="534"/>
      <c r="H48" s="534"/>
      <c r="I48" s="534"/>
      <c r="J48" s="534"/>
      <c r="K48" s="534"/>
      <c r="L48" s="534"/>
      <c r="M48" s="534"/>
      <c r="N48" s="416"/>
    </row>
    <row r="50" spans="5:5" x14ac:dyDescent="0.4">
      <c r="E50" t="s">
        <v>1092</v>
      </c>
    </row>
    <row r="52" spans="5:5" x14ac:dyDescent="0.4">
      <c r="E52" t="s">
        <v>1103</v>
      </c>
    </row>
  </sheetData>
  <mergeCells count="18">
    <mergeCell ref="A1:A3"/>
    <mergeCell ref="E1:H2"/>
    <mergeCell ref="E4:H4"/>
    <mergeCell ref="B28:C28"/>
    <mergeCell ref="E29:M31"/>
    <mergeCell ref="E19:H19"/>
    <mergeCell ref="E23:M24"/>
    <mergeCell ref="E26:M27"/>
    <mergeCell ref="B1:C1"/>
    <mergeCell ref="Q18:Z19"/>
    <mergeCell ref="E41:M42"/>
    <mergeCell ref="E44:M45"/>
    <mergeCell ref="E47:M48"/>
    <mergeCell ref="Q24:U24"/>
    <mergeCell ref="P3:P6"/>
    <mergeCell ref="Q3:W6"/>
    <mergeCell ref="Q10:T11"/>
    <mergeCell ref="Q15:Z16"/>
  </mergeCells>
  <hyperlinks>
    <hyperlink ref="B1:C1" location="Indholdsfortegnelse!B1" display="Indholdsfortegnelse" xr:uid="{79EA9240-B567-4E7B-9383-9F33EF482674}"/>
    <hyperlink ref="B28:C28" location="Indholdsfortegnelse!B1" display="Indholdsfortegnelse" xr:uid="{9E05618B-9821-4D02-BE09-D0D136F39AC1}"/>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8633DF-84B4-4380-A53F-BDC9C31327C7}">
  <sheetPr>
    <tabColor theme="2" tint="-0.249977111117893"/>
  </sheetPr>
  <dimension ref="A1:U50"/>
  <sheetViews>
    <sheetView topLeftCell="B1" workbookViewId="0">
      <selection activeCell="B1" sqref="B1:C1"/>
    </sheetView>
  </sheetViews>
  <sheetFormatPr defaultColWidth="0" defaultRowHeight="14.6" zeroHeight="1" outlineLevelCol="1" x14ac:dyDescent="0.4"/>
  <cols>
    <col min="1" max="1" width="26.07421875" hidden="1" customWidth="1" outlineLevel="1"/>
    <col min="2" max="2" width="8.765625" customWidth="1" collapsed="1"/>
    <col min="3" max="3" width="8.765625" customWidth="1"/>
    <col min="4" max="4" width="9.53515625" customWidth="1"/>
    <col min="5" max="5" width="15.23046875" bestFit="1" customWidth="1"/>
    <col min="6" max="6" width="11.84375" bestFit="1" customWidth="1"/>
    <col min="7" max="21" width="8.765625" customWidth="1"/>
    <col min="22" max="16384" width="8.765625" hidden="1"/>
  </cols>
  <sheetData>
    <row r="1" spans="1:17" x14ac:dyDescent="0.4">
      <c r="B1" s="639" t="s">
        <v>17</v>
      </c>
      <c r="C1" s="639"/>
      <c r="D1" s="780" t="s">
        <v>9</v>
      </c>
      <c r="E1" s="780"/>
      <c r="F1" s="780"/>
      <c r="G1" s="780"/>
      <c r="H1" s="780"/>
    </row>
    <row r="2" spans="1:17" x14ac:dyDescent="0.4">
      <c r="D2" s="780"/>
      <c r="E2" s="780"/>
      <c r="F2" s="780"/>
      <c r="G2" s="780"/>
      <c r="H2" s="780"/>
    </row>
    <row r="3" spans="1:17" x14ac:dyDescent="0.4">
      <c r="A3" s="595" t="s">
        <v>433</v>
      </c>
      <c r="B3" s="90" t="s">
        <v>561</v>
      </c>
    </row>
    <row r="4" spans="1:17" x14ac:dyDescent="0.4">
      <c r="A4" s="595"/>
      <c r="L4" s="38"/>
      <c r="M4" s="38"/>
      <c r="N4" s="38"/>
      <c r="O4" s="38"/>
      <c r="P4" s="38"/>
      <c r="Q4" s="38"/>
    </row>
    <row r="5" spans="1:17" x14ac:dyDescent="0.4">
      <c r="A5" s="595"/>
      <c r="D5" t="s">
        <v>45</v>
      </c>
      <c r="O5" s="38"/>
      <c r="P5" s="38"/>
      <c r="Q5" s="38"/>
    </row>
    <row r="6" spans="1:17" x14ac:dyDescent="0.4"/>
    <row r="7" spans="1:17" x14ac:dyDescent="0.4">
      <c r="A7" s="595" t="s">
        <v>445</v>
      </c>
      <c r="D7" t="s">
        <v>70</v>
      </c>
    </row>
    <row r="8" spans="1:17" x14ac:dyDescent="0.4">
      <c r="A8" s="595"/>
    </row>
    <row r="9" spans="1:17" x14ac:dyDescent="0.4">
      <c r="D9" t="s">
        <v>71</v>
      </c>
    </row>
    <row r="10" spans="1:17" ht="15" thickBot="1" x14ac:dyDescent="0.45">
      <c r="A10" s="247" t="s">
        <v>428</v>
      </c>
    </row>
    <row r="11" spans="1:17" ht="15" thickBot="1" x14ac:dyDescent="0.45">
      <c r="D11" s="12"/>
      <c r="E11" s="22"/>
      <c r="F11" s="22"/>
      <c r="G11" s="22"/>
      <c r="H11" s="24"/>
    </row>
    <row r="12" spans="1:17" ht="14.7" customHeight="1" x14ac:dyDescent="0.4">
      <c r="A12" s="702" t="s">
        <v>446</v>
      </c>
      <c r="D12" s="819" t="s">
        <v>72</v>
      </c>
      <c r="E12" s="626"/>
      <c r="F12" s="626"/>
      <c r="G12" s="626"/>
      <c r="H12" s="820"/>
      <c r="K12" s="608" t="s">
        <v>133</v>
      </c>
      <c r="L12" s="609"/>
      <c r="M12" s="609"/>
      <c r="N12" s="609"/>
      <c r="O12" s="610"/>
    </row>
    <row r="13" spans="1:17" x14ac:dyDescent="0.4">
      <c r="A13" s="702"/>
      <c r="D13" s="13"/>
      <c r="H13" s="17"/>
      <c r="K13" s="810"/>
      <c r="L13" s="811"/>
      <c r="M13" s="811"/>
      <c r="N13" s="811"/>
      <c r="O13" s="812"/>
    </row>
    <row r="14" spans="1:17" ht="15" thickBot="1" x14ac:dyDescent="0.45">
      <c r="D14" s="25"/>
      <c r="H14" s="17"/>
      <c r="K14" s="611"/>
      <c r="L14" s="612"/>
      <c r="M14" s="612"/>
      <c r="N14" s="612"/>
      <c r="O14" s="613"/>
    </row>
    <row r="15" spans="1:17" x14ac:dyDescent="0.4">
      <c r="A15" s="702" t="s">
        <v>447</v>
      </c>
      <c r="D15" s="25" t="s">
        <v>612</v>
      </c>
      <c r="H15" s="17"/>
    </row>
    <row r="16" spans="1:17" x14ac:dyDescent="0.4">
      <c r="A16" s="702"/>
      <c r="D16" s="13"/>
      <c r="H16" s="17"/>
    </row>
    <row r="17" spans="1:20" x14ac:dyDescent="0.4">
      <c r="D17" s="33"/>
      <c r="E17" t="e">
        <f>E15/(SQRT(E14))</f>
        <v>#DIV/0!</v>
      </c>
      <c r="H17" s="17"/>
    </row>
    <row r="18" spans="1:20" ht="14.7" customHeight="1" thickBot="1" x14ac:dyDescent="0.45">
      <c r="A18" s="712" t="s">
        <v>604</v>
      </c>
      <c r="D18" s="18"/>
      <c r="E18" s="21"/>
      <c r="F18" s="21"/>
      <c r="G18" s="21"/>
      <c r="H18" s="27"/>
      <c r="M18" s="48"/>
      <c r="O18" s="48"/>
    </row>
    <row r="19" spans="1:20" x14ac:dyDescent="0.4">
      <c r="A19" s="712"/>
      <c r="D19" s="790" t="s">
        <v>76</v>
      </c>
      <c r="E19" s="791"/>
      <c r="F19" s="791"/>
      <c r="G19" s="791"/>
      <c r="H19" s="792"/>
    </row>
    <row r="20" spans="1:20" ht="17.149999999999999" x14ac:dyDescent="0.55000000000000004">
      <c r="A20" s="712"/>
      <c r="D20" s="13"/>
      <c r="H20" s="17"/>
      <c r="K20" t="s">
        <v>65</v>
      </c>
      <c r="L20" s="595" t="s">
        <v>97</v>
      </c>
      <c r="M20" s="595"/>
      <c r="N20" s="595"/>
      <c r="O20" s="595"/>
      <c r="P20" s="595"/>
      <c r="Q20" s="595"/>
      <c r="R20" s="595"/>
      <c r="S20" s="595"/>
      <c r="T20" s="595"/>
    </row>
    <row r="21" spans="1:20" x14ac:dyDescent="0.4">
      <c r="A21" s="712"/>
      <c r="D21" s="13"/>
      <c r="H21" s="17"/>
      <c r="L21" s="595"/>
      <c r="M21" s="595"/>
      <c r="N21" s="595"/>
      <c r="O21" s="595"/>
      <c r="P21" s="595"/>
      <c r="Q21" s="595"/>
      <c r="R21" s="595"/>
      <c r="S21" s="595"/>
      <c r="T21" s="595"/>
    </row>
    <row r="22" spans="1:20" x14ac:dyDescent="0.4">
      <c r="D22" s="13"/>
      <c r="H22" s="17"/>
    </row>
    <row r="23" spans="1:20" ht="17.149999999999999" x14ac:dyDescent="0.55000000000000004">
      <c r="D23" s="25"/>
      <c r="H23" s="17"/>
      <c r="K23" t="s">
        <v>66</v>
      </c>
      <c r="L23" s="595" t="s">
        <v>98</v>
      </c>
      <c r="M23" s="595"/>
      <c r="N23" s="595"/>
      <c r="O23" s="595"/>
      <c r="P23" s="595"/>
      <c r="Q23" s="595"/>
      <c r="R23" s="595"/>
      <c r="S23" s="595"/>
      <c r="T23" s="595"/>
    </row>
    <row r="24" spans="1:20" x14ac:dyDescent="0.4">
      <c r="D24" s="13" t="s">
        <v>74</v>
      </c>
      <c r="E24" t="e">
        <f>(E21-E22)/E17</f>
        <v>#DIV/0!</v>
      </c>
      <c r="H24" s="17"/>
      <c r="L24" s="595"/>
      <c r="M24" s="595"/>
      <c r="N24" s="595"/>
      <c r="O24" s="595"/>
      <c r="P24" s="595"/>
      <c r="Q24" s="595"/>
      <c r="R24" s="595"/>
      <c r="S24" s="595"/>
      <c r="T24" s="595"/>
    </row>
    <row r="25" spans="1:20" x14ac:dyDescent="0.4">
      <c r="D25" s="13"/>
      <c r="H25" s="17"/>
    </row>
    <row r="26" spans="1:20" ht="15" thickBot="1" x14ac:dyDescent="0.45">
      <c r="D26" s="13"/>
      <c r="H26" s="17"/>
    </row>
    <row r="27" spans="1:20" x14ac:dyDescent="0.4">
      <c r="B27" s="5" t="s">
        <v>28</v>
      </c>
      <c r="D27" s="790" t="s">
        <v>75</v>
      </c>
      <c r="E27" s="791"/>
      <c r="F27" s="791"/>
      <c r="G27" s="791"/>
      <c r="H27" s="792"/>
    </row>
    <row r="28" spans="1:20" x14ac:dyDescent="0.4">
      <c r="D28" s="13"/>
      <c r="H28" s="17"/>
    </row>
    <row r="29" spans="1:20" x14ac:dyDescent="0.4">
      <c r="D29" s="802" t="s">
        <v>56</v>
      </c>
      <c r="E29" s="803"/>
      <c r="F29" s="803"/>
      <c r="G29" s="803"/>
      <c r="H29" s="804"/>
    </row>
    <row r="30" spans="1:20" x14ac:dyDescent="0.4">
      <c r="D30" s="13"/>
      <c r="F30" s="39" t="s">
        <v>69</v>
      </c>
      <c r="H30" s="17"/>
    </row>
    <row r="31" spans="1:20" x14ac:dyDescent="0.4">
      <c r="D31" s="808" t="s">
        <v>59</v>
      </c>
      <c r="E31" s="809"/>
      <c r="F31" s="36" t="e">
        <f>1-NORMSDIST(E24)</f>
        <v>#DIV/0!</v>
      </c>
      <c r="H31" s="17"/>
    </row>
    <row r="32" spans="1:20" x14ac:dyDescent="0.4">
      <c r="D32" s="13" t="s">
        <v>60</v>
      </c>
      <c r="F32" s="41" t="e">
        <f>NORMSDIST(E24)</f>
        <v>#DIV/0!</v>
      </c>
      <c r="H32" s="17"/>
    </row>
    <row r="33" spans="2:18" ht="15" thickBot="1" x14ac:dyDescent="0.45">
      <c r="D33" s="18"/>
      <c r="E33" s="21"/>
      <c r="F33" s="21"/>
      <c r="G33" s="21"/>
      <c r="H33" s="27"/>
    </row>
    <row r="34" spans="2:18" x14ac:dyDescent="0.4">
      <c r="D34" s="790" t="s">
        <v>77</v>
      </c>
      <c r="E34" s="791"/>
      <c r="F34" s="791"/>
      <c r="G34" s="791"/>
      <c r="H34" s="792"/>
    </row>
    <row r="35" spans="2:18" x14ac:dyDescent="0.4">
      <c r="D35" s="13"/>
      <c r="H35" s="17"/>
    </row>
    <row r="36" spans="2:18" x14ac:dyDescent="0.4">
      <c r="D36" s="13"/>
      <c r="H36" s="17"/>
    </row>
    <row r="37" spans="2:18" x14ac:dyDescent="0.4">
      <c r="D37" s="806" t="s">
        <v>63</v>
      </c>
      <c r="E37" s="807"/>
      <c r="H37" s="17"/>
    </row>
    <row r="38" spans="2:18" x14ac:dyDescent="0.4">
      <c r="D38" s="31"/>
      <c r="E38" s="32"/>
      <c r="H38" s="17"/>
    </row>
    <row r="39" spans="2:18" x14ac:dyDescent="0.4">
      <c r="D39" s="13"/>
      <c r="E39" s="23" t="s">
        <v>448</v>
      </c>
      <c r="F39" t="e">
        <f>2*F31</f>
        <v>#DIV/0!</v>
      </c>
      <c r="H39" s="17"/>
    </row>
    <row r="40" spans="2:18" x14ac:dyDescent="0.4">
      <c r="D40" s="13"/>
      <c r="E40" s="23" t="s">
        <v>449</v>
      </c>
      <c r="F40" t="e">
        <f>2*F32</f>
        <v>#DIV/0!</v>
      </c>
      <c r="H40" s="17"/>
    </row>
    <row r="41" spans="2:18" ht="15" thickBot="1" x14ac:dyDescent="0.45">
      <c r="D41" s="18"/>
      <c r="E41" s="21"/>
      <c r="F41" s="21"/>
      <c r="G41" s="21"/>
      <c r="H41" s="27"/>
    </row>
    <row r="42" spans="2:18" ht="15" thickBot="1" x14ac:dyDescent="0.45"/>
    <row r="43" spans="2:18" x14ac:dyDescent="0.4">
      <c r="D43" s="657" t="s">
        <v>64</v>
      </c>
      <c r="E43" s="657"/>
      <c r="F43" s="657"/>
      <c r="G43" s="657"/>
      <c r="H43" s="657"/>
      <c r="K43" s="12"/>
      <c r="L43" s="40" t="s">
        <v>67</v>
      </c>
      <c r="M43" s="582" t="s">
        <v>78</v>
      </c>
      <c r="N43" s="582"/>
      <c r="O43" s="582"/>
      <c r="P43" s="582"/>
      <c r="Q43" s="582"/>
      <c r="R43" s="583"/>
    </row>
    <row r="44" spans="2:18" x14ac:dyDescent="0.4">
      <c r="K44" s="13"/>
      <c r="M44" s="534"/>
      <c r="N44" s="534"/>
      <c r="O44" s="534"/>
      <c r="P44" s="534"/>
      <c r="Q44" s="534"/>
      <c r="R44" s="584"/>
    </row>
    <row r="45" spans="2:18" ht="17.149999999999999" x14ac:dyDescent="0.55000000000000004">
      <c r="B45" s="5" t="s">
        <v>28</v>
      </c>
      <c r="D45" s="657" t="s">
        <v>602</v>
      </c>
      <c r="E45" s="657"/>
      <c r="F45" s="657"/>
      <c r="G45" s="657"/>
      <c r="H45" s="657"/>
      <c r="K45" s="13"/>
      <c r="M45" s="534"/>
      <c r="N45" s="534"/>
      <c r="O45" s="534"/>
      <c r="P45" s="534"/>
      <c r="Q45" s="534"/>
      <c r="R45" s="584"/>
    </row>
    <row r="46" spans="2:18" ht="17.600000000000001" thickBot="1" x14ac:dyDescent="0.6">
      <c r="D46" s="657" t="s">
        <v>603</v>
      </c>
      <c r="E46" s="657"/>
      <c r="F46" s="657"/>
      <c r="G46" s="657"/>
      <c r="H46" s="657"/>
      <c r="K46" s="18"/>
      <c r="L46" s="21"/>
      <c r="M46" s="585"/>
      <c r="N46" s="585"/>
      <c r="O46" s="585"/>
      <c r="P46" s="585"/>
      <c r="Q46" s="585"/>
      <c r="R46" s="586"/>
    </row>
    <row r="47" spans="2:18" x14ac:dyDescent="0.4"/>
    <row r="48" spans="2:18" x14ac:dyDescent="0.4"/>
    <row r="49" x14ac:dyDescent="0.4"/>
    <row r="50" x14ac:dyDescent="0.4"/>
  </sheetData>
  <sortState xmlns:xlrd2="http://schemas.microsoft.com/office/spreadsheetml/2017/richdata2" ref="D45:H46">
    <sortCondition descending="1" ref="D46"/>
  </sortState>
  <mergeCells count="21">
    <mergeCell ref="D12:H12"/>
    <mergeCell ref="D43:H43"/>
    <mergeCell ref="B1:C1"/>
    <mergeCell ref="D1:H2"/>
    <mergeCell ref="K12:O14"/>
    <mergeCell ref="A3:A5"/>
    <mergeCell ref="A7:A8"/>
    <mergeCell ref="A12:A13"/>
    <mergeCell ref="M43:R46"/>
    <mergeCell ref="D19:H19"/>
    <mergeCell ref="D27:H27"/>
    <mergeCell ref="D29:H29"/>
    <mergeCell ref="D31:E31"/>
    <mergeCell ref="D34:H34"/>
    <mergeCell ref="D37:E37"/>
    <mergeCell ref="L20:T21"/>
    <mergeCell ref="L23:T24"/>
    <mergeCell ref="D45:H45"/>
    <mergeCell ref="D46:H46"/>
    <mergeCell ref="A15:A16"/>
    <mergeCell ref="A18:A21"/>
  </mergeCells>
  <hyperlinks>
    <hyperlink ref="B1" location="Indholdsfortegnelse!A1" display="Indholdsfortegnelse" xr:uid="{33DF1BF0-C95E-44A2-96AB-64C5E8BAD610}"/>
    <hyperlink ref="D29:G29" location="Tabeller!B303" display="Tabel E.10" xr:uid="{97F6EB55-37FA-4F30-97DD-CA3812418F5D}"/>
    <hyperlink ref="B27" location="'z-test af middelværdi'!B1" display="Top" xr:uid="{3C015054-A706-43B6-8057-8116E0CD6507}"/>
    <hyperlink ref="B45" location="'z-test af middelværdi'!B1" display="Top" xr:uid="{7ADB4335-0D09-49A9-A4DB-928C793C2760}"/>
    <hyperlink ref="B1:C1" location="Indholdsfortegnelse!B1" display="Indholdsfortegnelse" xr:uid="{70E7F4CB-F23C-4BAF-8001-06B70C6812D5}"/>
    <hyperlink ref="B3" location="'SPSS Vejledninger'!B262" display="SPSS Vejledning" xr:uid="{5CE86811-9C06-4162-BECE-C9D5297A990F}"/>
    <hyperlink ref="D29:H29" location="Tabeller!B394" display="Tabel E.10" xr:uid="{2C49DF97-8028-45F2-88E6-7A80F33D8E81}"/>
  </hyperlinks>
  <pageMargins left="0.7" right="0.7" top="0.75" bottom="0.75" header="0.3" footer="0.3"/>
  <pageSetup paperSize="9" orientation="portrait" r:id="rId1"/>
  <drawing r:id="rId2"/>
  <legacyDrawing r:id="rId3"/>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C830D3-14B9-4A97-A81E-5D2418F6094E}">
  <sheetPr>
    <tabColor theme="2" tint="-0.249977111117893"/>
  </sheetPr>
  <dimension ref="A1:AQ88"/>
  <sheetViews>
    <sheetView topLeftCell="B1" workbookViewId="0">
      <selection activeCell="B1" sqref="B1:C1"/>
    </sheetView>
  </sheetViews>
  <sheetFormatPr defaultColWidth="0" defaultRowHeight="14.6" zeroHeight="1" outlineLevelCol="1" x14ac:dyDescent="0.4"/>
  <cols>
    <col min="1" max="1" width="49.07421875" hidden="1" customWidth="1" outlineLevel="1"/>
    <col min="2" max="2" width="8.765625" collapsed="1"/>
    <col min="3" max="6" width="8.765625"/>
    <col min="7" max="7" width="11.84375" bestFit="1" customWidth="1"/>
    <col min="8" max="30" width="8.765625"/>
    <col min="31" max="33" width="11.84375" bestFit="1" customWidth="1"/>
    <col min="34" max="36" width="8.765625"/>
    <col min="37" max="40" width="11.84375" bestFit="1" customWidth="1"/>
    <col min="41" max="46" width="8.765625" customWidth="1"/>
    <col min="47" max="47" width="0" hidden="1" customWidth="1"/>
  </cols>
  <sheetData>
    <row r="1" spans="1:43" ht="14.7" customHeight="1" thickBot="1" x14ac:dyDescent="0.45">
      <c r="B1" s="639" t="s">
        <v>17</v>
      </c>
      <c r="C1" s="639"/>
      <c r="D1" s="780" t="s">
        <v>154</v>
      </c>
      <c r="E1" s="780"/>
      <c r="F1" s="780"/>
      <c r="G1" s="780"/>
      <c r="H1" s="780"/>
      <c r="I1" s="780"/>
      <c r="J1" s="780"/>
      <c r="K1" s="780"/>
      <c r="L1" s="780"/>
      <c r="AB1" s="12"/>
      <c r="AC1" s="51" t="s">
        <v>111</v>
      </c>
      <c r="AD1" s="22"/>
      <c r="AE1" s="71" t="s">
        <v>107</v>
      </c>
      <c r="AF1" s="71" t="s">
        <v>106</v>
      </c>
      <c r="AG1" s="71" t="s">
        <v>108</v>
      </c>
      <c r="AH1" s="22"/>
      <c r="AI1" s="22"/>
      <c r="AJ1" s="22"/>
      <c r="AK1" s="850" t="s">
        <v>120</v>
      </c>
      <c r="AL1" s="850"/>
      <c r="AM1" s="850"/>
      <c r="AN1" s="850"/>
      <c r="AO1" s="850"/>
      <c r="AP1" s="850"/>
      <c r="AQ1" s="24"/>
    </row>
    <row r="2" spans="1:43" ht="14.7" customHeight="1" x14ac:dyDescent="0.4">
      <c r="A2" s="595" t="s">
        <v>450</v>
      </c>
      <c r="D2" s="780"/>
      <c r="E2" s="780"/>
      <c r="F2" s="780"/>
      <c r="G2" s="780"/>
      <c r="H2" s="780"/>
      <c r="I2" s="780"/>
      <c r="J2" s="780"/>
      <c r="K2" s="780"/>
      <c r="L2" s="780"/>
      <c r="AB2" s="13"/>
      <c r="AC2" s="23"/>
      <c r="AD2" s="23" t="s">
        <v>36</v>
      </c>
      <c r="AE2" s="53" t="e">
        <f>AE4/AE3</f>
        <v>#DIV/0!</v>
      </c>
      <c r="AF2" s="53" t="e">
        <f>AF4/AF3</f>
        <v>#DIV/0!</v>
      </c>
      <c r="AG2" s="53">
        <f>AG4/AG3</f>
        <v>0</v>
      </c>
      <c r="AI2" s="23"/>
      <c r="AJ2" s="23" t="s">
        <v>124</v>
      </c>
      <c r="AK2" s="12"/>
      <c r="AL2" s="24" t="e">
        <f>SQRT(AL3)</f>
        <v>#DIV/0!</v>
      </c>
      <c r="AM2" s="12"/>
      <c r="AN2" s="24" t="e">
        <f>SQRT(AN3)</f>
        <v>#DIV/0!</v>
      </c>
      <c r="AO2" s="12"/>
      <c r="AP2" s="24">
        <f>SQRT(AP3)</f>
        <v>0</v>
      </c>
      <c r="AQ2" s="17"/>
    </row>
    <row r="3" spans="1:43" ht="16.3" x14ac:dyDescent="0.4">
      <c r="A3" s="595"/>
      <c r="B3" s="639" t="s">
        <v>561</v>
      </c>
      <c r="C3" s="639"/>
      <c r="AB3" s="13"/>
      <c r="AC3" s="23"/>
      <c r="AD3" s="23" t="s">
        <v>110</v>
      </c>
      <c r="AE3" s="53">
        <f>COUNT(AE5:AE59)</f>
        <v>0</v>
      </c>
      <c r="AF3" s="53">
        <f>COUNT(AF5:AF59)</f>
        <v>0</v>
      </c>
      <c r="AG3" s="53">
        <f>COUNT(AG5:AG59)</f>
        <v>55</v>
      </c>
      <c r="AI3" s="23"/>
      <c r="AJ3" s="23" t="s">
        <v>122</v>
      </c>
      <c r="AK3" s="13"/>
      <c r="AL3" s="17" t="e">
        <f>AL4/(AE3-1)</f>
        <v>#DIV/0!</v>
      </c>
      <c r="AM3" s="13"/>
      <c r="AN3" s="17" t="e">
        <f>AN4/(AF3-1)</f>
        <v>#DIV/0!</v>
      </c>
      <c r="AO3" s="13"/>
      <c r="AP3" s="17">
        <f>AP4/(AG3-1)</f>
        <v>0</v>
      </c>
      <c r="AQ3" s="17"/>
    </row>
    <row r="4" spans="1:43" x14ac:dyDescent="0.4">
      <c r="A4" s="595"/>
      <c r="F4" t="s">
        <v>79</v>
      </c>
      <c r="N4" s="16" t="s">
        <v>99</v>
      </c>
      <c r="AB4" s="13"/>
      <c r="AC4" s="23"/>
      <c r="AD4" s="23" t="s">
        <v>109</v>
      </c>
      <c r="AE4" s="53">
        <f>SUM(AE5:AE59)</f>
        <v>0</v>
      </c>
      <c r="AF4" s="53">
        <f>SUM(AF5:AF59)</f>
        <v>0</v>
      </c>
      <c r="AG4" s="53">
        <f>SUM(AG5:AG59)</f>
        <v>0</v>
      </c>
      <c r="AI4" s="23"/>
      <c r="AJ4" s="23" t="s">
        <v>121</v>
      </c>
      <c r="AK4" s="13"/>
      <c r="AL4" s="17" t="e">
        <f>SUM(AL5:AL59)</f>
        <v>#DIV/0!</v>
      </c>
      <c r="AM4" s="13"/>
      <c r="AN4" s="17" t="e">
        <f>SUM(AN5:AN59)</f>
        <v>#DIV/0!</v>
      </c>
      <c r="AO4" s="13"/>
      <c r="AP4" s="17">
        <f>SUM(AP5:AP59)</f>
        <v>0</v>
      </c>
      <c r="AQ4" s="17"/>
    </row>
    <row r="5" spans="1:43" x14ac:dyDescent="0.4">
      <c r="A5" s="2"/>
      <c r="B5" s="737" t="s">
        <v>562</v>
      </c>
      <c r="C5" s="737"/>
      <c r="AB5" s="13"/>
      <c r="AC5" s="23"/>
      <c r="AD5" s="23"/>
      <c r="AE5" s="54"/>
      <c r="AF5" s="56"/>
      <c r="AG5" s="58">
        <f>AE5-AF5</f>
        <v>0</v>
      </c>
      <c r="AI5" s="23"/>
      <c r="AJ5" s="23"/>
      <c r="AK5" s="59" t="e">
        <f>AE5-$AE$2</f>
        <v>#DIV/0!</v>
      </c>
      <c r="AL5" s="60" t="e">
        <f>AK5^2</f>
        <v>#DIV/0!</v>
      </c>
      <c r="AM5" s="63" t="e">
        <f>AF5-$AF$2</f>
        <v>#DIV/0!</v>
      </c>
      <c r="AN5" s="64" t="e">
        <f>AM5^2</f>
        <v>#DIV/0!</v>
      </c>
      <c r="AO5" s="67">
        <f>AG5-$AG$2</f>
        <v>0</v>
      </c>
      <c r="AP5" s="68">
        <f>AO5^2</f>
        <v>0</v>
      </c>
      <c r="AQ5" s="17"/>
    </row>
    <row r="6" spans="1:43" ht="14.7" customHeight="1" x14ac:dyDescent="0.4">
      <c r="A6" s="595" t="s">
        <v>584</v>
      </c>
      <c r="B6" s="737"/>
      <c r="C6" s="737"/>
      <c r="AB6" s="13"/>
      <c r="AC6" s="23"/>
      <c r="AD6" s="23"/>
      <c r="AE6" s="54"/>
      <c r="AF6" s="56"/>
      <c r="AG6" s="58">
        <f t="shared" ref="AG6:AG59" si="0">AE6-AF6</f>
        <v>0</v>
      </c>
      <c r="AI6" s="23"/>
      <c r="AJ6" s="23"/>
      <c r="AK6" s="59"/>
      <c r="AL6" s="60"/>
      <c r="AM6" s="63"/>
      <c r="AN6" s="64"/>
      <c r="AO6" s="67"/>
      <c r="AP6" s="68"/>
      <c r="AQ6" s="17"/>
    </row>
    <row r="7" spans="1:43" ht="15" thickBot="1" x14ac:dyDescent="0.45">
      <c r="A7" s="595"/>
      <c r="AB7" s="13"/>
      <c r="AE7" s="54"/>
      <c r="AF7" s="56"/>
      <c r="AG7" s="58">
        <f t="shared" si="0"/>
        <v>0</v>
      </c>
      <c r="AI7" s="23"/>
      <c r="AJ7" s="23"/>
      <c r="AK7" s="59"/>
      <c r="AL7" s="60"/>
      <c r="AM7" s="63"/>
      <c r="AN7" s="64"/>
      <c r="AO7" s="67"/>
      <c r="AP7" s="68"/>
      <c r="AQ7" s="17"/>
    </row>
    <row r="8" spans="1:43" ht="14.7" customHeight="1" x14ac:dyDescent="0.4">
      <c r="A8" s="595"/>
      <c r="B8" s="737" t="s">
        <v>563</v>
      </c>
      <c r="C8" s="737"/>
      <c r="F8" t="s">
        <v>101</v>
      </c>
      <c r="AB8" s="837" t="s">
        <v>112</v>
      </c>
      <c r="AC8" s="838"/>
      <c r="AD8" s="839"/>
      <c r="AE8" s="54"/>
      <c r="AF8" s="56"/>
      <c r="AG8" s="58">
        <f t="shared" si="0"/>
        <v>0</v>
      </c>
      <c r="AH8" s="837" t="s">
        <v>123</v>
      </c>
      <c r="AI8" s="838"/>
      <c r="AJ8" s="839"/>
      <c r="AK8" s="59"/>
      <c r="AL8" s="60"/>
      <c r="AM8" s="63"/>
      <c r="AN8" s="64"/>
      <c r="AO8" s="67"/>
      <c r="AP8" s="68"/>
      <c r="AQ8" s="17"/>
    </row>
    <row r="9" spans="1:43" ht="14.7" customHeight="1" x14ac:dyDescent="0.4">
      <c r="A9" s="595"/>
      <c r="B9" s="737"/>
      <c r="C9" s="737"/>
      <c r="AB9" s="840"/>
      <c r="AC9" s="747"/>
      <c r="AD9" s="841"/>
      <c r="AE9" s="54"/>
      <c r="AF9" s="56"/>
      <c r="AG9" s="58">
        <f t="shared" si="0"/>
        <v>0</v>
      </c>
      <c r="AH9" s="840"/>
      <c r="AI9" s="747"/>
      <c r="AJ9" s="841"/>
      <c r="AK9" s="59"/>
      <c r="AL9" s="60"/>
      <c r="AM9" s="63"/>
      <c r="AN9" s="64"/>
      <c r="AO9" s="67"/>
      <c r="AP9" s="68"/>
      <c r="AQ9" s="17"/>
    </row>
    <row r="10" spans="1:43" x14ac:dyDescent="0.4">
      <c r="AB10" s="840"/>
      <c r="AC10" s="747"/>
      <c r="AD10" s="841"/>
      <c r="AE10" s="54"/>
      <c r="AF10" s="56"/>
      <c r="AG10" s="58">
        <f t="shared" si="0"/>
        <v>0</v>
      </c>
      <c r="AH10" s="840"/>
      <c r="AI10" s="747"/>
      <c r="AJ10" s="841"/>
      <c r="AK10" s="59"/>
      <c r="AL10" s="60"/>
      <c r="AM10" s="63"/>
      <c r="AN10" s="64"/>
      <c r="AO10" s="67"/>
      <c r="AP10" s="68"/>
      <c r="AQ10" s="17"/>
    </row>
    <row r="11" spans="1:43" x14ac:dyDescent="0.4">
      <c r="A11" s="595" t="s">
        <v>451</v>
      </c>
      <c r="R11" s="49" t="s">
        <v>100</v>
      </c>
      <c r="AB11" s="840"/>
      <c r="AC11" s="747"/>
      <c r="AD11" s="841"/>
      <c r="AE11" s="54"/>
      <c r="AF11" s="56"/>
      <c r="AG11" s="58">
        <f t="shared" si="0"/>
        <v>0</v>
      </c>
      <c r="AH11" s="840"/>
      <c r="AI11" s="747"/>
      <c r="AJ11" s="841"/>
      <c r="AK11" s="59"/>
      <c r="AL11" s="60"/>
      <c r="AM11" s="63"/>
      <c r="AN11" s="64"/>
      <c r="AO11" s="67"/>
      <c r="AP11" s="68"/>
      <c r="AQ11" s="17"/>
    </row>
    <row r="12" spans="1:43" x14ac:dyDescent="0.4">
      <c r="A12" s="595"/>
      <c r="F12" t="s">
        <v>102</v>
      </c>
      <c r="AB12" s="840"/>
      <c r="AC12" s="747"/>
      <c r="AD12" s="841"/>
      <c r="AE12" s="54"/>
      <c r="AF12" s="56"/>
      <c r="AG12" s="58">
        <f t="shared" si="0"/>
        <v>0</v>
      </c>
      <c r="AH12" s="840"/>
      <c r="AI12" s="747"/>
      <c r="AJ12" s="841"/>
      <c r="AK12" s="59"/>
      <c r="AL12" s="60"/>
      <c r="AM12" s="63"/>
      <c r="AN12" s="64"/>
      <c r="AO12" s="67"/>
      <c r="AP12" s="68"/>
      <c r="AQ12" s="17"/>
    </row>
    <row r="13" spans="1:43" ht="15" thickBot="1" x14ac:dyDescent="0.45">
      <c r="AB13" s="842"/>
      <c r="AC13" s="843"/>
      <c r="AD13" s="844"/>
      <c r="AE13" s="54"/>
      <c r="AF13" s="56"/>
      <c r="AG13" s="58">
        <f t="shared" si="0"/>
        <v>0</v>
      </c>
      <c r="AH13" s="840"/>
      <c r="AI13" s="747"/>
      <c r="AJ13" s="841"/>
      <c r="AK13" s="59"/>
      <c r="AL13" s="60"/>
      <c r="AM13" s="63"/>
      <c r="AN13" s="64"/>
      <c r="AO13" s="67"/>
      <c r="AP13" s="68"/>
      <c r="AQ13" s="17"/>
    </row>
    <row r="14" spans="1:43" ht="15" thickBot="1" x14ac:dyDescent="0.45">
      <c r="A14" s="247" t="s">
        <v>428</v>
      </c>
      <c r="AB14" s="52"/>
      <c r="AC14" s="38"/>
      <c r="AD14" s="38"/>
      <c r="AE14" s="54"/>
      <c r="AF14" s="56"/>
      <c r="AG14" s="58">
        <f t="shared" si="0"/>
        <v>0</v>
      </c>
      <c r="AH14" s="842"/>
      <c r="AI14" s="843"/>
      <c r="AJ14" s="844"/>
      <c r="AK14" s="59"/>
      <c r="AL14" s="60"/>
      <c r="AM14" s="63"/>
      <c r="AN14" s="64"/>
      <c r="AO14" s="67"/>
      <c r="AP14" s="68"/>
      <c r="AQ14" s="17"/>
    </row>
    <row r="15" spans="1:43" ht="14.7" customHeight="1" x14ac:dyDescent="0.4">
      <c r="A15" s="702" t="s">
        <v>452</v>
      </c>
      <c r="C15" s="781" t="s">
        <v>113</v>
      </c>
      <c r="D15" s="781"/>
      <c r="F15" s="595" t="s">
        <v>103</v>
      </c>
      <c r="G15" s="595"/>
      <c r="H15" s="595"/>
      <c r="AB15" s="13"/>
      <c r="AE15" s="54"/>
      <c r="AF15" s="56"/>
      <c r="AG15" s="58">
        <f t="shared" si="0"/>
        <v>0</v>
      </c>
      <c r="AH15" s="76"/>
      <c r="AI15" s="77"/>
      <c r="AJ15" s="78"/>
      <c r="AK15" s="59"/>
      <c r="AL15" s="60"/>
      <c r="AM15" s="63"/>
      <c r="AN15" s="64"/>
      <c r="AO15" s="67"/>
      <c r="AP15" s="68"/>
      <c r="AQ15" s="17"/>
    </row>
    <row r="16" spans="1:43" x14ac:dyDescent="0.4">
      <c r="A16" s="702"/>
      <c r="C16" s="781"/>
      <c r="D16" s="781"/>
      <c r="F16" s="595"/>
      <c r="G16" s="595"/>
      <c r="H16" s="595"/>
      <c r="AB16" s="13"/>
      <c r="AE16" s="54"/>
      <c r="AF16" s="56"/>
      <c r="AG16" s="58">
        <f t="shared" si="0"/>
        <v>0</v>
      </c>
      <c r="AK16" s="59"/>
      <c r="AL16" s="60"/>
      <c r="AM16" s="63"/>
      <c r="AN16" s="64"/>
      <c r="AO16" s="67"/>
      <c r="AP16" s="68"/>
      <c r="AQ16" s="17"/>
    </row>
    <row r="17" spans="1:43" x14ac:dyDescent="0.4">
      <c r="A17" s="702"/>
      <c r="AB17" s="13"/>
      <c r="AE17" s="54"/>
      <c r="AF17" s="56"/>
      <c r="AG17" s="58">
        <f t="shared" si="0"/>
        <v>0</v>
      </c>
      <c r="AK17" s="59"/>
      <c r="AL17" s="60"/>
      <c r="AM17" s="63"/>
      <c r="AN17" s="64"/>
      <c r="AO17" s="67"/>
      <c r="AP17" s="68"/>
      <c r="AQ17" s="17"/>
    </row>
    <row r="18" spans="1:43" x14ac:dyDescent="0.4">
      <c r="AB18" s="13"/>
      <c r="AE18" s="54"/>
      <c r="AF18" s="56"/>
      <c r="AG18" s="58">
        <f t="shared" si="0"/>
        <v>0</v>
      </c>
      <c r="AK18" s="59"/>
      <c r="AL18" s="60"/>
      <c r="AM18" s="63"/>
      <c r="AN18" s="64"/>
      <c r="AO18" s="67"/>
      <c r="AP18" s="68"/>
      <c r="AQ18" s="17"/>
    </row>
    <row r="19" spans="1:43" ht="15" thickBot="1" x14ac:dyDescent="0.45">
      <c r="F19" s="595" t="s">
        <v>105</v>
      </c>
      <c r="G19" s="595"/>
      <c r="H19" s="595"/>
      <c r="AB19" s="13"/>
      <c r="AE19" s="54"/>
      <c r="AF19" s="56"/>
      <c r="AG19" s="58">
        <f t="shared" si="0"/>
        <v>0</v>
      </c>
      <c r="AK19" s="59"/>
      <c r="AL19" s="60"/>
      <c r="AM19" s="63"/>
      <c r="AN19" s="64"/>
      <c r="AO19" s="67"/>
      <c r="AP19" s="68"/>
      <c r="AQ19" s="17"/>
    </row>
    <row r="20" spans="1:43" x14ac:dyDescent="0.4">
      <c r="A20" s="253" t="s">
        <v>453</v>
      </c>
      <c r="F20" s="595"/>
      <c r="G20" s="595"/>
      <c r="H20" s="595"/>
      <c r="AB20" s="13"/>
      <c r="AE20" s="54"/>
      <c r="AF20" s="56"/>
      <c r="AG20" s="58">
        <f t="shared" si="0"/>
        <v>0</v>
      </c>
      <c r="AK20" s="59"/>
      <c r="AL20" s="60"/>
      <c r="AM20" s="63"/>
      <c r="AN20" s="64"/>
      <c r="AO20" s="67"/>
      <c r="AP20" s="68"/>
      <c r="AQ20" s="17"/>
    </row>
    <row r="21" spans="1:43" x14ac:dyDescent="0.4">
      <c r="A21" s="53"/>
      <c r="AB21" s="13"/>
      <c r="AE21" s="54"/>
      <c r="AF21" s="56"/>
      <c r="AG21" s="58">
        <f t="shared" si="0"/>
        <v>0</v>
      </c>
      <c r="AK21" s="59"/>
      <c r="AL21" s="60"/>
      <c r="AM21" s="63"/>
      <c r="AN21" s="64"/>
      <c r="AO21" s="67"/>
      <c r="AP21" s="68"/>
      <c r="AQ21" s="17"/>
    </row>
    <row r="22" spans="1:43" x14ac:dyDescent="0.4">
      <c r="A22" s="836" t="s">
        <v>454</v>
      </c>
      <c r="F22" t="s">
        <v>83</v>
      </c>
      <c r="AB22" s="13"/>
      <c r="AE22" s="54"/>
      <c r="AF22" s="56"/>
      <c r="AG22" s="58">
        <f t="shared" si="0"/>
        <v>0</v>
      </c>
      <c r="AK22" s="59"/>
      <c r="AL22" s="60"/>
      <c r="AM22" s="63"/>
      <c r="AN22" s="64"/>
      <c r="AO22" s="67"/>
      <c r="AP22" s="68"/>
      <c r="AQ22" s="17"/>
    </row>
    <row r="23" spans="1:43" x14ac:dyDescent="0.4">
      <c r="A23" s="836"/>
      <c r="AB23" s="13"/>
      <c r="AE23" s="54"/>
      <c r="AF23" s="56"/>
      <c r="AG23" s="58">
        <f t="shared" si="0"/>
        <v>0</v>
      </c>
      <c r="AK23" s="59"/>
      <c r="AL23" s="60"/>
      <c r="AM23" s="63"/>
      <c r="AN23" s="64"/>
      <c r="AO23" s="67"/>
      <c r="AP23" s="68"/>
      <c r="AQ23" s="17"/>
    </row>
    <row r="24" spans="1:43" x14ac:dyDescent="0.4">
      <c r="A24" s="53"/>
      <c r="AB24" s="13"/>
      <c r="AE24" s="54"/>
      <c r="AF24" s="56"/>
      <c r="AG24" s="58">
        <f t="shared" si="0"/>
        <v>0</v>
      </c>
      <c r="AK24" s="59"/>
      <c r="AL24" s="60"/>
      <c r="AM24" s="63"/>
      <c r="AN24" s="64"/>
      <c r="AO24" s="67"/>
      <c r="AP24" s="68"/>
      <c r="AQ24" s="17"/>
    </row>
    <row r="25" spans="1:43" x14ac:dyDescent="0.4">
      <c r="A25" s="836" t="s">
        <v>455</v>
      </c>
      <c r="F25" t="s">
        <v>118</v>
      </c>
      <c r="AB25" s="13"/>
      <c r="AE25" s="54"/>
      <c r="AF25" s="56"/>
      <c r="AG25" s="58">
        <f t="shared" si="0"/>
        <v>0</v>
      </c>
      <c r="AK25" s="59"/>
      <c r="AL25" s="60"/>
      <c r="AM25" s="63"/>
      <c r="AN25" s="64"/>
      <c r="AO25" s="67"/>
      <c r="AP25" s="68"/>
      <c r="AQ25" s="17"/>
    </row>
    <row r="26" spans="1:43" x14ac:dyDescent="0.4">
      <c r="A26" s="836"/>
      <c r="AB26" s="13"/>
      <c r="AE26" s="54"/>
      <c r="AF26" s="56"/>
      <c r="AG26" s="58">
        <f t="shared" si="0"/>
        <v>0</v>
      </c>
      <c r="AK26" s="59"/>
      <c r="AL26" s="60"/>
      <c r="AM26" s="63"/>
      <c r="AN26" s="64"/>
      <c r="AO26" s="67"/>
      <c r="AP26" s="68"/>
      <c r="AQ26" s="17"/>
    </row>
    <row r="27" spans="1:43" x14ac:dyDescent="0.4">
      <c r="A27" s="53"/>
      <c r="AB27" s="13"/>
      <c r="AE27" s="54"/>
      <c r="AF27" s="56"/>
      <c r="AG27" s="58">
        <f t="shared" si="0"/>
        <v>0</v>
      </c>
      <c r="AK27" s="59"/>
      <c r="AL27" s="60"/>
      <c r="AM27" s="63"/>
      <c r="AN27" s="64"/>
      <c r="AO27" s="67"/>
      <c r="AP27" s="68"/>
      <c r="AQ27" s="17"/>
    </row>
    <row r="28" spans="1:43" x14ac:dyDescent="0.4">
      <c r="A28" s="53"/>
      <c r="F28" s="595" t="s">
        <v>128</v>
      </c>
      <c r="G28" s="595"/>
      <c r="AB28" s="13"/>
      <c r="AE28" s="54"/>
      <c r="AF28" s="56"/>
      <c r="AG28" s="58">
        <f t="shared" si="0"/>
        <v>0</v>
      </c>
      <c r="AK28" s="59"/>
      <c r="AL28" s="60"/>
      <c r="AM28" s="63"/>
      <c r="AN28" s="64"/>
      <c r="AO28" s="67"/>
      <c r="AP28" s="68"/>
      <c r="AQ28" s="17"/>
    </row>
    <row r="29" spans="1:43" x14ac:dyDescent="0.4">
      <c r="A29" s="53"/>
      <c r="F29" s="595"/>
      <c r="G29" s="595"/>
      <c r="AB29" s="13"/>
      <c r="AE29" s="54"/>
      <c r="AF29" s="56"/>
      <c r="AG29" s="58">
        <f t="shared" si="0"/>
        <v>0</v>
      </c>
      <c r="AK29" s="59"/>
      <c r="AL29" s="60"/>
      <c r="AM29" s="63"/>
      <c r="AN29" s="64"/>
      <c r="AO29" s="67"/>
      <c r="AP29" s="68"/>
      <c r="AQ29" s="17"/>
    </row>
    <row r="30" spans="1:43" ht="15" thickBot="1" x14ac:dyDescent="0.45">
      <c r="A30" s="53"/>
      <c r="AB30" s="13"/>
      <c r="AE30" s="54"/>
      <c r="AF30" s="56"/>
      <c r="AG30" s="58">
        <f t="shared" si="0"/>
        <v>0</v>
      </c>
      <c r="AK30" s="59"/>
      <c r="AL30" s="60"/>
      <c r="AM30" s="63"/>
      <c r="AN30" s="64"/>
      <c r="AO30" s="67"/>
      <c r="AP30" s="68"/>
      <c r="AQ30" s="17"/>
    </row>
    <row r="31" spans="1:43" ht="15" thickBot="1" x14ac:dyDescent="0.45">
      <c r="A31" s="53"/>
      <c r="B31" s="5" t="s">
        <v>28</v>
      </c>
      <c r="E31" s="790" t="s">
        <v>72</v>
      </c>
      <c r="F31" s="791"/>
      <c r="G31" s="791"/>
      <c r="H31" s="791"/>
      <c r="I31" s="791"/>
      <c r="J31" s="791"/>
      <c r="K31" s="792"/>
      <c r="AB31" s="13"/>
      <c r="AC31" s="73" t="s">
        <v>111</v>
      </c>
      <c r="AE31" s="54"/>
      <c r="AF31" s="56"/>
      <c r="AG31" s="58">
        <f t="shared" si="0"/>
        <v>0</v>
      </c>
      <c r="AI31" s="73" t="s">
        <v>111</v>
      </c>
      <c r="AK31" s="59"/>
      <c r="AL31" s="60"/>
      <c r="AM31" s="63"/>
      <c r="AN31" s="64"/>
      <c r="AO31" s="67"/>
      <c r="AP31" s="68"/>
      <c r="AQ31" s="17"/>
    </row>
    <row r="32" spans="1:43" x14ac:dyDescent="0.4">
      <c r="A32" s="53"/>
      <c r="E32" s="13"/>
      <c r="K32" s="17"/>
      <c r="N32" s="823" t="s">
        <v>272</v>
      </c>
      <c r="O32" s="824"/>
      <c r="P32" s="824"/>
      <c r="Q32" s="824"/>
      <c r="R32" s="824"/>
      <c r="S32" s="825"/>
      <c r="AB32" s="13"/>
      <c r="AC32" s="5" t="s">
        <v>28</v>
      </c>
      <c r="AE32" s="54"/>
      <c r="AF32" s="56"/>
      <c r="AG32" s="58">
        <f t="shared" si="0"/>
        <v>0</v>
      </c>
      <c r="AI32" s="73" t="s">
        <v>28</v>
      </c>
      <c r="AK32" s="59"/>
      <c r="AL32" s="60"/>
      <c r="AM32" s="63"/>
      <c r="AN32" s="64"/>
      <c r="AO32" s="67"/>
      <c r="AP32" s="68"/>
      <c r="AQ32" s="17"/>
    </row>
    <row r="33" spans="1:43" x14ac:dyDescent="0.4">
      <c r="A33" s="53"/>
      <c r="E33" s="13"/>
      <c r="F33" s="23" t="s">
        <v>73</v>
      </c>
      <c r="G33">
        <f>AE3</f>
        <v>0</v>
      </c>
      <c r="K33" s="17"/>
      <c r="N33" s="826"/>
      <c r="O33" s="827"/>
      <c r="P33" s="827"/>
      <c r="Q33" s="827"/>
      <c r="R33" s="827"/>
      <c r="S33" s="828"/>
      <c r="AB33" s="13"/>
      <c r="AE33" s="54"/>
      <c r="AF33" s="56"/>
      <c r="AG33" s="58">
        <f t="shared" si="0"/>
        <v>0</v>
      </c>
      <c r="AK33" s="59"/>
      <c r="AL33" s="60"/>
      <c r="AM33" s="63"/>
      <c r="AN33" s="64"/>
      <c r="AO33" s="67"/>
      <c r="AP33" s="68"/>
      <c r="AQ33" s="17"/>
    </row>
    <row r="34" spans="1:43" ht="15" thickBot="1" x14ac:dyDescent="0.45">
      <c r="A34" s="53"/>
      <c r="E34" s="13"/>
      <c r="G34" s="72">
        <f>AP2</f>
        <v>0</v>
      </c>
      <c r="K34" s="17"/>
      <c r="N34" s="829"/>
      <c r="O34" s="830"/>
      <c r="P34" s="830"/>
      <c r="Q34" s="830"/>
      <c r="R34" s="830"/>
      <c r="S34" s="831"/>
      <c r="AB34" s="13"/>
      <c r="AE34" s="54"/>
      <c r="AF34" s="56"/>
      <c r="AG34" s="58">
        <f t="shared" si="0"/>
        <v>0</v>
      </c>
      <c r="AK34" s="59"/>
      <c r="AL34" s="60"/>
      <c r="AM34" s="63"/>
      <c r="AN34" s="64"/>
      <c r="AO34" s="67"/>
      <c r="AP34" s="68"/>
      <c r="AQ34" s="17"/>
    </row>
    <row r="35" spans="1:43" ht="14.7" customHeight="1" x14ac:dyDescent="0.4">
      <c r="A35" s="53"/>
      <c r="E35" s="13"/>
      <c r="K35" s="17"/>
      <c r="AB35" s="13"/>
      <c r="AE35" s="54"/>
      <c r="AF35" s="56"/>
      <c r="AG35" s="58">
        <f t="shared" si="0"/>
        <v>0</v>
      </c>
      <c r="AK35" s="59"/>
      <c r="AL35" s="60"/>
      <c r="AM35" s="63"/>
      <c r="AN35" s="64"/>
      <c r="AO35" s="67"/>
      <c r="AP35" s="68"/>
      <c r="AQ35" s="17"/>
    </row>
    <row r="36" spans="1:43" x14ac:dyDescent="0.4">
      <c r="A36" s="53"/>
      <c r="E36" s="13"/>
      <c r="G36" s="72" t="e">
        <f>(G34)/SQRT(G33)</f>
        <v>#DIV/0!</v>
      </c>
      <c r="K36" s="17"/>
      <c r="AB36" s="13"/>
      <c r="AE36" s="54"/>
      <c r="AF36" s="56"/>
      <c r="AG36" s="58">
        <f t="shared" si="0"/>
        <v>0</v>
      </c>
      <c r="AK36" s="59"/>
      <c r="AL36" s="60"/>
      <c r="AM36" s="63"/>
      <c r="AN36" s="64"/>
      <c r="AO36" s="67"/>
      <c r="AP36" s="68"/>
      <c r="AQ36" s="17"/>
    </row>
    <row r="37" spans="1:43" x14ac:dyDescent="0.4">
      <c r="A37" s="53"/>
      <c r="E37" s="13"/>
      <c r="K37" s="17"/>
      <c r="AB37" s="13"/>
      <c r="AE37" s="54"/>
      <c r="AF37" s="56"/>
      <c r="AG37" s="58">
        <f t="shared" si="0"/>
        <v>0</v>
      </c>
      <c r="AK37" s="59"/>
      <c r="AL37" s="60"/>
      <c r="AM37" s="63"/>
      <c r="AN37" s="64"/>
      <c r="AO37" s="67"/>
      <c r="AP37" s="68"/>
      <c r="AQ37" s="17"/>
    </row>
    <row r="38" spans="1:43" ht="15" thickBot="1" x14ac:dyDescent="0.45">
      <c r="A38" s="53"/>
      <c r="E38" s="18"/>
      <c r="F38" s="21"/>
      <c r="G38" s="21"/>
      <c r="H38" s="21"/>
      <c r="I38" s="21"/>
      <c r="J38" s="21"/>
      <c r="K38" s="27"/>
      <c r="AB38" s="13"/>
      <c r="AE38" s="54"/>
      <c r="AF38" s="56"/>
      <c r="AG38" s="58">
        <f t="shared" si="0"/>
        <v>0</v>
      </c>
      <c r="AK38" s="59"/>
      <c r="AL38" s="60"/>
      <c r="AM38" s="63"/>
      <c r="AN38" s="64"/>
      <c r="AO38" s="67"/>
      <c r="AP38" s="68"/>
      <c r="AQ38" s="17"/>
    </row>
    <row r="39" spans="1:43" x14ac:dyDescent="0.4">
      <c r="A39" s="53"/>
      <c r="E39" s="790" t="s">
        <v>82</v>
      </c>
      <c r="F39" s="791"/>
      <c r="G39" s="791"/>
      <c r="H39" s="791"/>
      <c r="I39" s="791"/>
      <c r="J39" s="791"/>
      <c r="K39" s="792"/>
      <c r="AB39" s="13"/>
      <c r="AE39" s="54"/>
      <c r="AF39" s="56"/>
      <c r="AG39" s="58">
        <f t="shared" si="0"/>
        <v>0</v>
      </c>
      <c r="AK39" s="59"/>
      <c r="AL39" s="60"/>
      <c r="AM39" s="63"/>
      <c r="AN39" s="64"/>
      <c r="AO39" s="67"/>
      <c r="AP39" s="68"/>
      <c r="AQ39" s="17"/>
    </row>
    <row r="40" spans="1:43" ht="17.149999999999999" x14ac:dyDescent="0.55000000000000004">
      <c r="A40" s="53"/>
      <c r="E40" s="13"/>
      <c r="K40" s="17"/>
      <c r="O40" t="s">
        <v>65</v>
      </c>
      <c r="Q40" s="1" t="s">
        <v>104</v>
      </c>
      <c r="AB40" s="13"/>
      <c r="AE40" s="54"/>
      <c r="AF40" s="56"/>
      <c r="AG40" s="58">
        <f t="shared" si="0"/>
        <v>0</v>
      </c>
      <c r="AK40" s="59"/>
      <c r="AL40" s="60"/>
      <c r="AM40" s="63"/>
      <c r="AN40" s="64"/>
      <c r="AO40" s="67"/>
      <c r="AP40" s="68"/>
      <c r="AQ40" s="17"/>
    </row>
    <row r="41" spans="1:43" x14ac:dyDescent="0.4">
      <c r="A41" s="836" t="s">
        <v>456</v>
      </c>
      <c r="C41" s="781" t="s">
        <v>113</v>
      </c>
      <c r="D41" s="781"/>
      <c r="E41" s="13"/>
      <c r="G41">
        <f>AG2</f>
        <v>0</v>
      </c>
      <c r="K41" s="17"/>
      <c r="AB41" s="13"/>
      <c r="AE41" s="54"/>
      <c r="AF41" s="56"/>
      <c r="AG41" s="58">
        <f t="shared" si="0"/>
        <v>0</v>
      </c>
      <c r="AK41" s="59"/>
      <c r="AL41" s="60"/>
      <c r="AM41" s="63"/>
      <c r="AN41" s="64"/>
      <c r="AO41" s="67"/>
      <c r="AP41" s="68"/>
      <c r="AQ41" s="17"/>
    </row>
    <row r="42" spans="1:43" ht="17.149999999999999" x14ac:dyDescent="0.55000000000000004">
      <c r="A42" s="836"/>
      <c r="C42" s="781"/>
      <c r="D42" s="781"/>
      <c r="E42" s="13"/>
      <c r="G42">
        <v>0</v>
      </c>
      <c r="J42" s="845" t="s">
        <v>92</v>
      </c>
      <c r="K42" s="846"/>
      <c r="O42" t="s">
        <v>66</v>
      </c>
      <c r="Q42" s="1" t="s">
        <v>104</v>
      </c>
      <c r="AB42" s="13"/>
      <c r="AE42" s="54"/>
      <c r="AF42" s="56"/>
      <c r="AG42" s="58">
        <f t="shared" si="0"/>
        <v>0</v>
      </c>
      <c r="AK42" s="59"/>
      <c r="AL42" s="60"/>
      <c r="AM42" s="63"/>
      <c r="AN42" s="64"/>
      <c r="AO42" s="67"/>
      <c r="AP42" s="68"/>
      <c r="AQ42" s="17"/>
    </row>
    <row r="43" spans="1:43" x14ac:dyDescent="0.4">
      <c r="A43" s="53"/>
      <c r="E43" s="13"/>
      <c r="K43" s="17"/>
      <c r="AB43" s="13"/>
      <c r="AE43" s="54"/>
      <c r="AF43" s="56"/>
      <c r="AG43" s="58">
        <f t="shared" si="0"/>
        <v>0</v>
      </c>
      <c r="AK43" s="59"/>
      <c r="AL43" s="60"/>
      <c r="AM43" s="63"/>
      <c r="AN43" s="64"/>
      <c r="AO43" s="67"/>
      <c r="AP43" s="68"/>
      <c r="AQ43" s="17"/>
    </row>
    <row r="44" spans="1:43" x14ac:dyDescent="0.4">
      <c r="A44" s="836" t="s">
        <v>457</v>
      </c>
      <c r="E44" s="13"/>
      <c r="F44" t="s">
        <v>79</v>
      </c>
      <c r="G44" s="72" t="e">
        <f>(G41-G42)/G36</f>
        <v>#DIV/0!</v>
      </c>
      <c r="K44" s="17"/>
      <c r="AB44" s="13"/>
      <c r="AE44" s="54"/>
      <c r="AF44" s="56"/>
      <c r="AG44" s="58">
        <f t="shared" si="0"/>
        <v>0</v>
      </c>
      <c r="AK44" s="59"/>
      <c r="AL44" s="60"/>
      <c r="AM44" s="63"/>
      <c r="AN44" s="64"/>
      <c r="AO44" s="67"/>
      <c r="AP44" s="68"/>
      <c r="AQ44" s="17"/>
    </row>
    <row r="45" spans="1:43" x14ac:dyDescent="0.4">
      <c r="A45" s="836"/>
      <c r="E45" s="13"/>
      <c r="K45" s="17"/>
      <c r="AB45" s="13"/>
      <c r="AE45" s="54"/>
      <c r="AF45" s="56"/>
      <c r="AG45" s="58">
        <f t="shared" si="0"/>
        <v>0</v>
      </c>
      <c r="AK45" s="59"/>
      <c r="AL45" s="60"/>
      <c r="AM45" s="63"/>
      <c r="AN45" s="64"/>
      <c r="AO45" s="67"/>
      <c r="AP45" s="68"/>
      <c r="AQ45" s="17"/>
    </row>
    <row r="46" spans="1:43" x14ac:dyDescent="0.4">
      <c r="A46" s="53"/>
      <c r="E46" s="13"/>
      <c r="F46" s="23" t="s">
        <v>84</v>
      </c>
      <c r="G46">
        <f>G33-1</f>
        <v>-1</v>
      </c>
      <c r="I46" s="81" t="s">
        <v>69</v>
      </c>
      <c r="K46" s="17"/>
      <c r="AB46" s="13"/>
      <c r="AE46" s="54"/>
      <c r="AF46" s="56"/>
      <c r="AG46" s="58">
        <f t="shared" si="0"/>
        <v>0</v>
      </c>
      <c r="AK46" s="59"/>
      <c r="AL46" s="60"/>
      <c r="AM46" s="63"/>
      <c r="AN46" s="64"/>
      <c r="AO46" s="67"/>
      <c r="AP46" s="68"/>
      <c r="AQ46" s="17"/>
    </row>
    <row r="47" spans="1:43" ht="15" customHeight="1" thickBot="1" x14ac:dyDescent="0.45">
      <c r="A47" s="836" t="s">
        <v>458</v>
      </c>
      <c r="E47" s="18"/>
      <c r="F47" s="21"/>
      <c r="G47" s="21"/>
      <c r="H47" s="21"/>
      <c r="I47" s="21"/>
      <c r="J47" s="21"/>
      <c r="K47" s="27"/>
      <c r="AB47" s="13"/>
      <c r="AE47" s="54"/>
      <c r="AF47" s="56"/>
      <c r="AG47" s="58">
        <f t="shared" si="0"/>
        <v>0</v>
      </c>
      <c r="AK47" s="59"/>
      <c r="AL47" s="60"/>
      <c r="AM47" s="63"/>
      <c r="AN47" s="64"/>
      <c r="AO47" s="67"/>
      <c r="AP47" s="68"/>
      <c r="AQ47" s="17"/>
    </row>
    <row r="48" spans="1:43" x14ac:dyDescent="0.4">
      <c r="A48" s="836"/>
      <c r="B48" s="5" t="s">
        <v>28</v>
      </c>
      <c r="E48" s="790" t="s">
        <v>87</v>
      </c>
      <c r="F48" s="791"/>
      <c r="G48" s="791"/>
      <c r="H48" s="791"/>
      <c r="I48" s="791"/>
      <c r="J48" s="791"/>
      <c r="K48" s="792"/>
      <c r="AB48" s="13"/>
      <c r="AE48" s="54"/>
      <c r="AF48" s="56"/>
      <c r="AG48" s="58">
        <f t="shared" si="0"/>
        <v>0</v>
      </c>
      <c r="AK48" s="59"/>
      <c r="AL48" s="60"/>
      <c r="AM48" s="63"/>
      <c r="AN48" s="64"/>
      <c r="AO48" s="67"/>
      <c r="AP48" s="68"/>
      <c r="AQ48" s="17"/>
    </row>
    <row r="49" spans="1:43" x14ac:dyDescent="0.4">
      <c r="A49" s="836"/>
      <c r="E49" s="13"/>
      <c r="K49" s="17"/>
      <c r="AB49" s="13"/>
      <c r="AE49" s="54"/>
      <c r="AF49" s="56"/>
      <c r="AG49" s="58">
        <f t="shared" si="0"/>
        <v>0</v>
      </c>
      <c r="AK49" s="59"/>
      <c r="AL49" s="60"/>
      <c r="AM49" s="63"/>
      <c r="AN49" s="64"/>
      <c r="AO49" s="67"/>
      <c r="AP49" s="68"/>
      <c r="AQ49" s="17"/>
    </row>
    <row r="50" spans="1:43" x14ac:dyDescent="0.4">
      <c r="A50" s="836"/>
      <c r="E50" s="802" t="s">
        <v>85</v>
      </c>
      <c r="F50" s="803"/>
      <c r="G50" s="803"/>
      <c r="H50" s="803"/>
      <c r="I50" s="803"/>
      <c r="J50" s="803"/>
      <c r="K50" s="804"/>
      <c r="AB50" s="13"/>
      <c r="AE50" s="54"/>
      <c r="AF50" s="56"/>
      <c r="AG50" s="58">
        <f t="shared" si="0"/>
        <v>0</v>
      </c>
      <c r="AK50" s="59"/>
      <c r="AL50" s="60"/>
      <c r="AM50" s="63"/>
      <c r="AN50" s="64"/>
      <c r="AO50" s="67"/>
      <c r="AP50" s="68"/>
      <c r="AQ50" s="17"/>
    </row>
    <row r="51" spans="1:43" x14ac:dyDescent="0.4">
      <c r="A51" s="836"/>
      <c r="E51" s="13"/>
      <c r="G51" s="43" t="s">
        <v>114</v>
      </c>
      <c r="H51">
        <v>0.05</v>
      </c>
      <c r="K51" s="17"/>
      <c r="AB51" s="13"/>
      <c r="AE51" s="54"/>
      <c r="AF51" s="56"/>
      <c r="AG51" s="58">
        <f t="shared" si="0"/>
        <v>0</v>
      </c>
      <c r="AK51" s="59"/>
      <c r="AL51" s="60"/>
      <c r="AM51" s="63"/>
      <c r="AN51" s="64"/>
      <c r="AO51" s="67"/>
      <c r="AP51" s="68"/>
      <c r="AQ51" s="17"/>
    </row>
    <row r="52" spans="1:43" ht="17.149999999999999" x14ac:dyDescent="0.55000000000000004">
      <c r="A52" s="53"/>
      <c r="E52" s="13"/>
      <c r="F52" s="23" t="s">
        <v>115</v>
      </c>
      <c r="G52" s="23" t="s">
        <v>601</v>
      </c>
      <c r="H52" s="851" t="e">
        <f>SQRT((_xlfn.T.INV((H51/2),G46))^2)</f>
        <v>#NUM!</v>
      </c>
      <c r="I52" s="851"/>
      <c r="J52" s="45" t="s">
        <v>86</v>
      </c>
      <c r="K52" s="17"/>
      <c r="AB52" s="13"/>
      <c r="AE52" s="54"/>
      <c r="AF52" s="56"/>
      <c r="AG52" s="58">
        <f t="shared" si="0"/>
        <v>0</v>
      </c>
      <c r="AK52" s="59"/>
      <c r="AL52" s="60"/>
      <c r="AM52" s="63"/>
      <c r="AN52" s="64"/>
      <c r="AO52" s="67"/>
      <c r="AP52" s="68"/>
      <c r="AQ52" s="17"/>
    </row>
    <row r="53" spans="1:43" ht="17.149999999999999" x14ac:dyDescent="0.55000000000000004">
      <c r="A53" s="53"/>
      <c r="E53" s="13"/>
      <c r="F53" s="23" t="s">
        <v>116</v>
      </c>
      <c r="G53" s="23" t="s">
        <v>601</v>
      </c>
      <c r="H53" s="851" t="e">
        <f>SQRT((_xlfn.T.INV((H51),G46))^2)</f>
        <v>#NUM!</v>
      </c>
      <c r="I53" s="851"/>
      <c r="J53" s="45" t="s">
        <v>86</v>
      </c>
      <c r="K53" s="17"/>
      <c r="AB53" s="13"/>
      <c r="AE53" s="54"/>
      <c r="AF53" s="56"/>
      <c r="AG53" s="58">
        <f t="shared" si="0"/>
        <v>0</v>
      </c>
      <c r="AK53" s="59"/>
      <c r="AL53" s="60"/>
      <c r="AM53" s="63"/>
      <c r="AN53" s="64"/>
      <c r="AO53" s="67"/>
      <c r="AP53" s="68"/>
      <c r="AQ53" s="17"/>
    </row>
    <row r="54" spans="1:43" ht="15" thickBot="1" x14ac:dyDescent="0.45">
      <c r="A54" s="53"/>
      <c r="E54" s="13"/>
      <c r="G54" s="43"/>
      <c r="H54" s="44"/>
      <c r="K54" s="17"/>
      <c r="AB54" s="13"/>
      <c r="AE54" s="54"/>
      <c r="AF54" s="56"/>
      <c r="AG54" s="58">
        <f t="shared" si="0"/>
        <v>0</v>
      </c>
      <c r="AK54" s="59"/>
      <c r="AL54" s="60"/>
      <c r="AM54" s="63"/>
      <c r="AN54" s="64"/>
      <c r="AO54" s="67"/>
      <c r="AP54" s="68"/>
      <c r="AQ54" s="17"/>
    </row>
    <row r="55" spans="1:43" x14ac:dyDescent="0.4">
      <c r="A55" s="53"/>
      <c r="E55" s="790" t="s">
        <v>89</v>
      </c>
      <c r="F55" s="791"/>
      <c r="G55" s="791"/>
      <c r="H55" s="791"/>
      <c r="I55" s="791"/>
      <c r="J55" s="791"/>
      <c r="K55" s="792"/>
      <c r="N55" s="12"/>
      <c r="O55" s="40" t="s">
        <v>67</v>
      </c>
      <c r="P55" s="582" t="s">
        <v>117</v>
      </c>
      <c r="Q55" s="582"/>
      <c r="R55" s="582"/>
      <c r="S55" s="582"/>
      <c r="T55" s="582"/>
      <c r="U55" s="582"/>
      <c r="V55" s="583"/>
      <c r="AB55" s="13"/>
      <c r="AE55" s="54"/>
      <c r="AF55" s="56"/>
      <c r="AG55" s="58">
        <f t="shared" si="0"/>
        <v>0</v>
      </c>
      <c r="AK55" s="59"/>
      <c r="AL55" s="60"/>
      <c r="AM55" s="63"/>
      <c r="AN55" s="64"/>
      <c r="AO55" s="67"/>
      <c r="AP55" s="68"/>
      <c r="AQ55" s="17"/>
    </row>
    <row r="56" spans="1:43" x14ac:dyDescent="0.4">
      <c r="A56" s="53"/>
      <c r="E56" s="13"/>
      <c r="F56" s="1"/>
      <c r="G56" s="1"/>
      <c r="H56" s="1"/>
      <c r="I56" s="1"/>
      <c r="J56" s="1"/>
      <c r="K56" s="17"/>
      <c r="N56" s="13"/>
      <c r="P56" s="534"/>
      <c r="Q56" s="534"/>
      <c r="R56" s="534"/>
      <c r="S56" s="534"/>
      <c r="T56" s="534"/>
      <c r="U56" s="534"/>
      <c r="V56" s="584"/>
      <c r="AB56" s="13"/>
      <c r="AE56" s="54"/>
      <c r="AF56" s="56"/>
      <c r="AG56" s="58">
        <f t="shared" si="0"/>
        <v>0</v>
      </c>
      <c r="AK56" s="59"/>
      <c r="AL56" s="60"/>
      <c r="AM56" s="63"/>
      <c r="AN56" s="64"/>
      <c r="AO56" s="67"/>
      <c r="AP56" s="68"/>
      <c r="AQ56" s="17"/>
    </row>
    <row r="57" spans="1:43" x14ac:dyDescent="0.4">
      <c r="A57" s="53"/>
      <c r="E57" s="13"/>
      <c r="F57" s="657" t="s">
        <v>88</v>
      </c>
      <c r="G57" s="657"/>
      <c r="H57" s="657"/>
      <c r="I57" s="657"/>
      <c r="J57" s="657"/>
      <c r="K57" s="17"/>
      <c r="N57" s="13"/>
      <c r="P57" s="534"/>
      <c r="Q57" s="534"/>
      <c r="R57" s="534"/>
      <c r="S57" s="534"/>
      <c r="T57" s="534"/>
      <c r="U57" s="534"/>
      <c r="V57" s="584"/>
      <c r="AB57" s="13"/>
      <c r="AE57" s="54"/>
      <c r="AF57" s="56"/>
      <c r="AG57" s="58">
        <f t="shared" si="0"/>
        <v>0</v>
      </c>
      <c r="AK57" s="59"/>
      <c r="AL57" s="60"/>
      <c r="AM57" s="63"/>
      <c r="AN57" s="64"/>
      <c r="AO57" s="67"/>
      <c r="AP57" s="68"/>
      <c r="AQ57" s="17"/>
    </row>
    <row r="58" spans="1:43" ht="15" thickBot="1" x14ac:dyDescent="0.45">
      <c r="A58" s="53"/>
      <c r="E58" s="13"/>
      <c r="K58" s="17"/>
      <c r="N58" s="18"/>
      <c r="O58" s="21"/>
      <c r="P58" s="585"/>
      <c r="Q58" s="585"/>
      <c r="R58" s="585"/>
      <c r="S58" s="585"/>
      <c r="T58" s="585"/>
      <c r="U58" s="585"/>
      <c r="V58" s="586"/>
      <c r="AB58" s="13"/>
      <c r="AC58" s="73" t="s">
        <v>111</v>
      </c>
      <c r="AE58" s="54"/>
      <c r="AF58" s="56"/>
      <c r="AG58" s="58">
        <f t="shared" si="0"/>
        <v>0</v>
      </c>
      <c r="AI58" s="73" t="s">
        <v>111</v>
      </c>
      <c r="AK58" s="59"/>
      <c r="AL58" s="60"/>
      <c r="AM58" s="63"/>
      <c r="AN58" s="64"/>
      <c r="AO58" s="67"/>
      <c r="AP58" s="68"/>
      <c r="AQ58" s="17"/>
    </row>
    <row r="59" spans="1:43" ht="15" thickBot="1" x14ac:dyDescent="0.45">
      <c r="A59" s="53"/>
      <c r="E59" s="18"/>
      <c r="F59" s="21"/>
      <c r="G59" s="21"/>
      <c r="H59" s="21"/>
      <c r="I59" s="21"/>
      <c r="J59" s="21"/>
      <c r="K59" s="27"/>
      <c r="AB59" s="13"/>
      <c r="AC59" s="5" t="s">
        <v>28</v>
      </c>
      <c r="AE59" s="55"/>
      <c r="AF59" s="57"/>
      <c r="AG59" s="58">
        <f t="shared" si="0"/>
        <v>0</v>
      </c>
      <c r="AI59" s="5" t="s">
        <v>28</v>
      </c>
      <c r="AK59" s="61"/>
      <c r="AL59" s="62"/>
      <c r="AM59" s="65"/>
      <c r="AN59" s="66"/>
      <c r="AO59" s="69"/>
      <c r="AP59" s="70"/>
      <c r="AQ59" s="17"/>
    </row>
    <row r="60" spans="1:43" ht="15" thickBot="1" x14ac:dyDescent="0.45">
      <c r="A60" s="53"/>
      <c r="AB60" s="18"/>
      <c r="AC60" s="21"/>
      <c r="AD60" s="21"/>
      <c r="AE60" s="21"/>
      <c r="AF60" s="21"/>
      <c r="AG60" s="21"/>
      <c r="AH60" s="21"/>
      <c r="AI60" s="21"/>
      <c r="AJ60" s="21"/>
      <c r="AK60" s="21"/>
      <c r="AL60" s="21"/>
      <c r="AM60" s="21"/>
      <c r="AN60" s="21"/>
      <c r="AO60" s="21"/>
      <c r="AP60" s="21"/>
      <c r="AQ60" s="27"/>
    </row>
    <row r="61" spans="1:43" ht="17.149999999999999" x14ac:dyDescent="0.55000000000000004">
      <c r="A61" s="53"/>
      <c r="E61" s="657" t="s">
        <v>274</v>
      </c>
      <c r="F61" s="657"/>
      <c r="G61" s="657"/>
      <c r="H61" s="657"/>
      <c r="I61" s="657"/>
      <c r="J61" s="657"/>
      <c r="K61" s="657"/>
    </row>
    <row r="62" spans="1:43" ht="17.149999999999999" x14ac:dyDescent="0.55000000000000004">
      <c r="A62" s="53"/>
      <c r="E62" s="657" t="s">
        <v>273</v>
      </c>
      <c r="F62" s="657"/>
      <c r="G62" s="657"/>
      <c r="H62" s="657"/>
      <c r="I62" s="657"/>
      <c r="J62" s="657"/>
      <c r="K62" s="657"/>
    </row>
    <row r="63" spans="1:43" ht="15" thickBot="1" x14ac:dyDescent="0.45">
      <c r="A63" s="53"/>
    </row>
    <row r="64" spans="1:43" ht="14.7" customHeight="1" x14ac:dyDescent="0.4">
      <c r="A64" s="53"/>
      <c r="E64" s="847" t="s">
        <v>119</v>
      </c>
      <c r="F64" s="848"/>
      <c r="G64" s="848"/>
      <c r="H64" s="848"/>
      <c r="I64" s="848"/>
      <c r="J64" s="848"/>
      <c r="K64" s="849"/>
      <c r="O64" s="50"/>
    </row>
    <row r="65" spans="1:22" x14ac:dyDescent="0.4">
      <c r="A65" s="53"/>
      <c r="E65" s="13"/>
      <c r="K65" s="17"/>
    </row>
    <row r="66" spans="1:22" ht="14.7" customHeight="1" x14ac:dyDescent="0.4">
      <c r="A66" s="53"/>
      <c r="E66" s="13"/>
      <c r="G66" t="e">
        <f>AE2</f>
        <v>#DIV/0!</v>
      </c>
      <c r="K66" s="17"/>
    </row>
    <row r="67" spans="1:22" x14ac:dyDescent="0.4">
      <c r="A67" s="53"/>
      <c r="E67" s="13"/>
      <c r="G67" t="e">
        <f>AF2</f>
        <v>#DIV/0!</v>
      </c>
      <c r="K67" s="17"/>
    </row>
    <row r="68" spans="1:22" x14ac:dyDescent="0.4">
      <c r="A68" s="53"/>
      <c r="E68" s="13"/>
      <c r="G68" s="72" t="e">
        <f>AL2</f>
        <v>#DIV/0!</v>
      </c>
      <c r="K68" s="17"/>
    </row>
    <row r="69" spans="1:22" x14ac:dyDescent="0.4">
      <c r="A69" s="835" t="s">
        <v>459</v>
      </c>
      <c r="E69" s="13"/>
      <c r="K69" s="17"/>
    </row>
    <row r="70" spans="1:22" ht="15" thickBot="1" x14ac:dyDescent="0.45">
      <c r="A70" s="835"/>
      <c r="E70" s="13"/>
      <c r="F70" s="23" t="s">
        <v>118</v>
      </c>
      <c r="G70" s="72" t="e">
        <f>(G66-G67)/G68</f>
        <v>#DIV/0!</v>
      </c>
      <c r="K70" s="17"/>
    </row>
    <row r="71" spans="1:22" ht="14.7" customHeight="1" x14ac:dyDescent="0.4">
      <c r="A71" s="53"/>
      <c r="E71" s="13"/>
      <c r="K71" s="17"/>
      <c r="N71" s="12"/>
      <c r="O71" s="40" t="s">
        <v>125</v>
      </c>
      <c r="P71" s="582" t="s">
        <v>126</v>
      </c>
      <c r="Q71" s="582"/>
      <c r="R71" s="582"/>
      <c r="S71" s="582"/>
      <c r="T71" s="582"/>
      <c r="U71" s="582"/>
      <c r="V71" s="583"/>
    </row>
    <row r="72" spans="1:22" ht="15" customHeight="1" thickBot="1" x14ac:dyDescent="0.45">
      <c r="A72" s="836" t="s">
        <v>460</v>
      </c>
      <c r="E72" s="18"/>
      <c r="F72" s="21"/>
      <c r="G72" s="21"/>
      <c r="H72" s="21"/>
      <c r="I72" s="21"/>
      <c r="J72" s="21"/>
      <c r="K72" s="27"/>
      <c r="N72" s="13"/>
      <c r="P72" s="534"/>
      <c r="Q72" s="534"/>
      <c r="R72" s="534"/>
      <c r="S72" s="534"/>
      <c r="T72" s="534"/>
      <c r="U72" s="534"/>
      <c r="V72" s="584"/>
    </row>
    <row r="73" spans="1:22" x14ac:dyDescent="0.4">
      <c r="A73" s="836"/>
      <c r="N73" s="13"/>
      <c r="P73" s="534"/>
      <c r="Q73" s="534"/>
      <c r="R73" s="534"/>
      <c r="S73" s="534"/>
      <c r="T73" s="534"/>
      <c r="U73" s="534"/>
      <c r="V73" s="584"/>
    </row>
    <row r="74" spans="1:22" ht="15" thickBot="1" x14ac:dyDescent="0.45">
      <c r="A74" s="836"/>
      <c r="B74" s="5" t="s">
        <v>28</v>
      </c>
      <c r="N74" s="13"/>
      <c r="P74" s="534"/>
      <c r="Q74" s="534"/>
      <c r="R74" s="534"/>
      <c r="S74" s="534"/>
      <c r="T74" s="534"/>
      <c r="U74" s="534"/>
      <c r="V74" s="584"/>
    </row>
    <row r="75" spans="1:22" ht="15" thickBot="1" x14ac:dyDescent="0.45">
      <c r="A75" s="53"/>
      <c r="E75" s="847" t="s">
        <v>127</v>
      </c>
      <c r="F75" s="848"/>
      <c r="G75" s="848"/>
      <c r="H75" s="848"/>
      <c r="I75" s="848"/>
      <c r="J75" s="848"/>
      <c r="K75" s="849"/>
      <c r="N75" s="18"/>
      <c r="O75" s="21"/>
      <c r="P75" s="585"/>
      <c r="Q75" s="585"/>
      <c r="R75" s="585"/>
      <c r="S75" s="585"/>
      <c r="T75" s="585"/>
      <c r="U75" s="585"/>
      <c r="V75" s="586"/>
    </row>
    <row r="76" spans="1:22" x14ac:dyDescent="0.4">
      <c r="A76" s="53"/>
      <c r="C76" s="781" t="s">
        <v>113</v>
      </c>
      <c r="D76" s="781"/>
      <c r="E76" s="13"/>
      <c r="K76" s="17"/>
    </row>
    <row r="77" spans="1:22" x14ac:dyDescent="0.4">
      <c r="A77" s="53"/>
      <c r="C77" s="781"/>
      <c r="D77" s="781"/>
      <c r="E77" s="13"/>
      <c r="G77" s="72">
        <f>G41</f>
        <v>0</v>
      </c>
      <c r="K77" s="17"/>
    </row>
    <row r="78" spans="1:22" x14ac:dyDescent="0.4">
      <c r="A78" s="53"/>
      <c r="E78" s="13"/>
      <c r="G78" s="72">
        <f>AP2</f>
        <v>0</v>
      </c>
      <c r="K78" s="17"/>
    </row>
    <row r="79" spans="1:22" x14ac:dyDescent="0.4">
      <c r="A79" s="53"/>
      <c r="E79" s="13"/>
      <c r="F79" s="23" t="s">
        <v>73</v>
      </c>
      <c r="G79" s="72">
        <f>G33</f>
        <v>0</v>
      </c>
      <c r="K79" s="17"/>
    </row>
    <row r="80" spans="1:22" ht="17.149999999999999" x14ac:dyDescent="0.55000000000000004">
      <c r="A80" s="53"/>
      <c r="E80" s="13"/>
      <c r="F80" s="23" t="s">
        <v>131</v>
      </c>
      <c r="G80" s="72" t="e">
        <f>H52</f>
        <v>#NUM!</v>
      </c>
      <c r="K80" s="17"/>
    </row>
    <row r="81" spans="1:11" x14ac:dyDescent="0.4">
      <c r="A81" s="53"/>
      <c r="E81" s="13"/>
      <c r="G81" s="72"/>
      <c r="K81" s="17"/>
    </row>
    <row r="82" spans="1:11" ht="17.149999999999999" x14ac:dyDescent="0.55000000000000004">
      <c r="A82" s="53"/>
      <c r="E82" s="13"/>
      <c r="F82" s="23" t="s">
        <v>129</v>
      </c>
      <c r="G82" s="72" t="e">
        <f>G77+G80*(G78/(SQRT(G33)))</f>
        <v>#NUM!</v>
      </c>
      <c r="K82" s="17"/>
    </row>
    <row r="83" spans="1:11" ht="17.149999999999999" x14ac:dyDescent="0.55000000000000004">
      <c r="A83" s="254" t="s">
        <v>461</v>
      </c>
      <c r="E83" s="13"/>
      <c r="F83" s="23" t="s">
        <v>130</v>
      </c>
      <c r="G83" s="72" t="e">
        <f>G77-G80*(G78/(SQRT(G33)))</f>
        <v>#NUM!</v>
      </c>
      <c r="K83" s="17"/>
    </row>
    <row r="84" spans="1:11" ht="15" thickBot="1" x14ac:dyDescent="0.45">
      <c r="A84" s="255"/>
      <c r="E84" s="13"/>
      <c r="K84" s="17"/>
    </row>
    <row r="85" spans="1:11" ht="15" thickBot="1" x14ac:dyDescent="0.45">
      <c r="E85" s="18"/>
      <c r="F85" s="21"/>
      <c r="G85" s="21"/>
      <c r="H85" s="21"/>
      <c r="I85" s="21"/>
      <c r="J85" s="21"/>
      <c r="K85" s="27"/>
    </row>
    <row r="86" spans="1:11" x14ac:dyDescent="0.4"/>
    <row r="87" spans="1:11" x14ac:dyDescent="0.4"/>
    <row r="88" spans="1:11" x14ac:dyDescent="0.4"/>
  </sheetData>
  <mergeCells count="41">
    <mergeCell ref="C76:D77"/>
    <mergeCell ref="P55:V58"/>
    <mergeCell ref="E64:K64"/>
    <mergeCell ref="AK1:AP1"/>
    <mergeCell ref="P71:V75"/>
    <mergeCell ref="E75:K75"/>
    <mergeCell ref="F28:G29"/>
    <mergeCell ref="E61:K61"/>
    <mergeCell ref="H52:I52"/>
    <mergeCell ref="H53:I53"/>
    <mergeCell ref="E62:K62"/>
    <mergeCell ref="C41:D42"/>
    <mergeCell ref="E48:K48"/>
    <mergeCell ref="E50:K50"/>
    <mergeCell ref="F57:J57"/>
    <mergeCell ref="E55:K55"/>
    <mergeCell ref="J42:K42"/>
    <mergeCell ref="N32:S34"/>
    <mergeCell ref="F19:H20"/>
    <mergeCell ref="E31:K31"/>
    <mergeCell ref="E39:K39"/>
    <mergeCell ref="A2:A4"/>
    <mergeCell ref="A15:A17"/>
    <mergeCell ref="AH8:AJ14"/>
    <mergeCell ref="D1:L2"/>
    <mergeCell ref="B1:C1"/>
    <mergeCell ref="F15:H16"/>
    <mergeCell ref="AB8:AD13"/>
    <mergeCell ref="C15:D16"/>
    <mergeCell ref="B3:C3"/>
    <mergeCell ref="B5:C6"/>
    <mergeCell ref="B8:C9"/>
    <mergeCell ref="A69:A70"/>
    <mergeCell ref="A72:A74"/>
    <mergeCell ref="A11:A12"/>
    <mergeCell ref="A6:A9"/>
    <mergeCell ref="A22:A23"/>
    <mergeCell ref="A25:A26"/>
    <mergeCell ref="A41:A42"/>
    <mergeCell ref="A44:A45"/>
    <mergeCell ref="A47:A51"/>
  </mergeCells>
  <hyperlinks>
    <hyperlink ref="B1" location="Indholdsfortegnelse!A1" display="Indholdsfortegnelse" xr:uid="{25646E92-7570-4ACA-B282-EBA4A7023A4E}"/>
    <hyperlink ref="AC1" location="'Paired-samples t-test'!B65" display="Tilbage" xr:uid="{364E3E1D-AA85-41EA-88D8-D776191814DC}"/>
    <hyperlink ref="C41:D42" location="'Paired-samples t-test'!AQ1" display="Indtast dit eget datasæt her" xr:uid="{A70DE653-08A6-452A-B69C-96E9FB335D04}"/>
    <hyperlink ref="E50:K50" location="Tabeller!B193" display="Tabel E.6" xr:uid="{60FDF1BB-5077-4D5F-A93B-22E166E05D9A}"/>
    <hyperlink ref="C76:D77" location="'Paired-samples t-test'!AQ1" display="Indtast dit eget datasæt her" xr:uid="{3644BC30-2211-40CC-A3FF-C406D41A7A3B}"/>
    <hyperlink ref="B74" location="'Paired-samples t-test'!B1" display="Top" xr:uid="{A71DE6BD-FB7C-4AEC-A524-CFDA6827A982}"/>
    <hyperlink ref="B48" location="'Paired-samples t-test'!B1" display="Top" xr:uid="{802E8DA5-80F3-4602-9121-ECE4096A630D}"/>
    <hyperlink ref="B31" location="'Paired-samples t-test'!B1" display="Top" xr:uid="{73D48227-74C9-46F7-9086-B74293B9C775}"/>
    <hyperlink ref="AC32" location="'Paired-samples t-test'!AC1" display="Top" xr:uid="{AAA5F1DF-2466-4016-8639-F8663ED1DC06}"/>
    <hyperlink ref="AC59" location="'Paired-samples t-test'!AC1" display="Top" xr:uid="{1920086E-FF51-4723-879B-D888F529AFD1}"/>
    <hyperlink ref="AI59" location="'Paired-samples t-test'!AI1" display="Top" xr:uid="{FEF53BA0-0368-4EB2-80BC-83180CAD9E3E}"/>
    <hyperlink ref="AI32" location="'Paired-samples t-test'!AI1" display="Top" xr:uid="{D2E15665-0DBD-4B4B-AB11-3CAC90AEFC30}"/>
    <hyperlink ref="AC31" location="'Paired-samples t-test'!B63" display="Tilbage" xr:uid="{51219124-3935-4DD4-8BFB-C7873B21A11D}"/>
    <hyperlink ref="AI31" location="'Paired-samples t-test'!B63" display="Tilbage" xr:uid="{60C933FE-86FA-4F12-8D2E-A1CF22F1AE9D}"/>
    <hyperlink ref="AC58" location="'Paired-samples t-test'!B63" display="Tilbage" xr:uid="{077FC741-1206-4295-96BA-2CF55A9EB580}"/>
    <hyperlink ref="AI58" location="'Paired-samples t-test'!B63" display="Tilbage" xr:uid="{7BCA1ADA-0F04-4337-BF72-12C41F714E2B}"/>
    <hyperlink ref="B1:C1" location="Indholdsfortegnelse!B1" display="Indholdsfortegnelse" xr:uid="{A8DF9CE9-07FF-46EF-9D41-0C2C48773A9B}"/>
    <hyperlink ref="C15:D16" location="'Paired-samples t-test'!AQ1" display="Indtast dit eget datasæt her" xr:uid="{87608C04-0A4C-42AE-BF70-4757CB1EFB59}"/>
    <hyperlink ref="B3:C3" location="'SPSS Vejledninger'!B323" display="SPSS Vejledning" xr:uid="{30B89456-F618-40D4-BF83-6BE3E8EB91FC}"/>
    <hyperlink ref="B5:C6" location="'SPSS Vejledninger'!B463" display="SPSS Vejledning (alternativ)" xr:uid="{014040EE-88EE-4B93-A546-CB5630B8FECB}"/>
    <hyperlink ref="B8:C9" location="'SPSS Vejledninger'!B557" display="SPSS Vejledning (one tailed)" xr:uid="{3B89B9FE-C199-4752-B9BA-A254232B9FC7}"/>
  </hyperlinks>
  <pageMargins left="0.7" right="0.7" top="0.75" bottom="0.75" header="0.3" footer="0.3"/>
  <pageSetup paperSize="9" orientation="portrait" r:id="rId1"/>
  <drawing r:id="rId2"/>
  <legacyDrawing r:id="rId3"/>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3E59EB-FB87-40A7-A3F4-E0868030D458}">
  <sheetPr>
    <tabColor theme="2" tint="-0.249977111117893"/>
  </sheetPr>
  <dimension ref="A1:Y111"/>
  <sheetViews>
    <sheetView topLeftCell="B1" workbookViewId="0">
      <selection activeCell="B1" sqref="B1:C1"/>
    </sheetView>
  </sheetViews>
  <sheetFormatPr defaultColWidth="0" defaultRowHeight="14.6" zeroHeight="1" outlineLevelCol="1" x14ac:dyDescent="0.4"/>
  <cols>
    <col min="1" max="1" width="46.84375" hidden="1" customWidth="1" outlineLevel="1"/>
    <col min="2" max="2" width="8.765625" customWidth="1" collapsed="1"/>
    <col min="3" max="17" width="8.765625" customWidth="1"/>
    <col min="18" max="18" width="11.23046875" customWidth="1"/>
    <col min="19" max="19" width="15.53515625" style="1" customWidth="1"/>
    <col min="20" max="20" width="15.765625" style="1" customWidth="1"/>
    <col min="21" max="22" width="8.765625" customWidth="1"/>
    <col min="23" max="23" width="13.23046875" style="1" customWidth="1"/>
    <col min="24" max="24" width="18.07421875" style="1" customWidth="1"/>
    <col min="25" max="25" width="8.765625" customWidth="1"/>
    <col min="26" max="16384" width="8.765625" hidden="1"/>
  </cols>
  <sheetData>
    <row r="1" spans="1:24" ht="14.7" customHeight="1" thickBot="1" x14ac:dyDescent="0.9">
      <c r="B1" s="856" t="s">
        <v>17</v>
      </c>
      <c r="C1" s="856"/>
      <c r="D1" s="780" t="s">
        <v>292</v>
      </c>
      <c r="E1" s="780"/>
      <c r="F1" s="780"/>
      <c r="G1" s="780"/>
      <c r="H1" s="780"/>
      <c r="I1" s="780"/>
      <c r="J1" s="780"/>
      <c r="K1" s="780"/>
      <c r="L1" s="208"/>
      <c r="M1" s="867" t="s">
        <v>632</v>
      </c>
      <c r="N1" s="868"/>
      <c r="O1" s="869"/>
      <c r="R1" s="748" t="s">
        <v>297</v>
      </c>
      <c r="S1" s="748"/>
      <c r="T1" s="748"/>
      <c r="V1" s="748" t="s">
        <v>300</v>
      </c>
      <c r="W1" s="748"/>
      <c r="X1" s="748"/>
    </row>
    <row r="2" spans="1:24" ht="14.7" customHeight="1" x14ac:dyDescent="0.85">
      <c r="A2" s="876" t="s">
        <v>471</v>
      </c>
      <c r="D2" s="780"/>
      <c r="E2" s="780"/>
      <c r="F2" s="780"/>
      <c r="G2" s="780"/>
      <c r="H2" s="780"/>
      <c r="I2" s="780"/>
      <c r="J2" s="780"/>
      <c r="K2" s="780"/>
      <c r="L2" s="208"/>
      <c r="M2" s="870"/>
      <c r="N2" s="871"/>
      <c r="O2" s="872"/>
      <c r="Q2" s="280" t="s">
        <v>111</v>
      </c>
      <c r="R2" s="12"/>
      <c r="S2" s="800" t="s">
        <v>178</v>
      </c>
      <c r="T2" s="857" t="s">
        <v>181</v>
      </c>
      <c r="U2" s="280" t="s">
        <v>111</v>
      </c>
      <c r="V2" s="852" t="s">
        <v>284</v>
      </c>
      <c r="W2" s="865" t="s">
        <v>178</v>
      </c>
      <c r="X2" s="857" t="s">
        <v>298</v>
      </c>
    </row>
    <row r="3" spans="1:24" ht="14.7" customHeight="1" thickBot="1" x14ac:dyDescent="0.9">
      <c r="A3" s="876"/>
      <c r="D3" s="74"/>
      <c r="E3" s="74"/>
      <c r="F3" s="74"/>
      <c r="G3" s="74"/>
      <c r="H3" s="74"/>
      <c r="M3" s="873"/>
      <c r="N3" s="874"/>
      <c r="O3" s="875"/>
      <c r="R3" s="853" t="s">
        <v>284</v>
      </c>
      <c r="S3" s="559"/>
      <c r="T3" s="858"/>
      <c r="V3" s="853"/>
      <c r="W3" s="652"/>
      <c r="X3" s="858"/>
    </row>
    <row r="4" spans="1:24" x14ac:dyDescent="0.4">
      <c r="A4" s="876"/>
      <c r="R4" s="853"/>
      <c r="S4" s="559"/>
      <c r="T4" s="858"/>
      <c r="V4" s="853"/>
      <c r="W4" s="652"/>
      <c r="X4" s="858"/>
    </row>
    <row r="5" spans="1:24" x14ac:dyDescent="0.4">
      <c r="R5" s="853"/>
      <c r="S5" s="559"/>
      <c r="T5" s="858"/>
      <c r="U5" s="120"/>
      <c r="V5" s="854"/>
      <c r="W5" s="652"/>
      <c r="X5" s="858"/>
    </row>
    <row r="6" spans="1:24" ht="14.7" customHeight="1" x14ac:dyDescent="0.4">
      <c r="A6" s="595" t="s">
        <v>462</v>
      </c>
      <c r="D6" t="s">
        <v>172</v>
      </c>
      <c r="R6" s="220">
        <v>0</v>
      </c>
      <c r="S6" s="211">
        <f>_xlfn.BINOM.DIST(R6,$H$18,$H$19,FALSE)</f>
        <v>1</v>
      </c>
      <c r="T6" s="221">
        <f>SUM(S6:S$111)</f>
        <v>1</v>
      </c>
      <c r="U6" s="120"/>
      <c r="V6" s="214">
        <v>0</v>
      </c>
      <c r="W6" s="212">
        <f>_xlfn.BINOM.DIST(V6,$H$18,$H$20,FALSE)</f>
        <v>1</v>
      </c>
      <c r="X6" s="215">
        <f>SUM(W6:W$111)</f>
        <v>1</v>
      </c>
    </row>
    <row r="7" spans="1:24" x14ac:dyDescent="0.4">
      <c r="A7" s="595"/>
      <c r="R7" s="220">
        <v>1</v>
      </c>
      <c r="S7" s="211"/>
      <c r="T7" s="221"/>
      <c r="U7" s="120"/>
      <c r="V7" s="214">
        <v>1</v>
      </c>
      <c r="W7" s="212"/>
      <c r="X7" s="215"/>
    </row>
    <row r="8" spans="1:24" ht="14.7" customHeight="1" x14ac:dyDescent="0.4">
      <c r="A8" s="595"/>
      <c r="R8" s="220">
        <v>2</v>
      </c>
      <c r="S8" s="211"/>
      <c r="T8" s="221"/>
      <c r="U8" s="120"/>
      <c r="V8" s="214">
        <v>2</v>
      </c>
      <c r="W8" s="212"/>
      <c r="X8" s="215"/>
    </row>
    <row r="9" spans="1:24" x14ac:dyDescent="0.4">
      <c r="A9" s="2"/>
      <c r="R9" s="220">
        <v>3</v>
      </c>
      <c r="S9" s="211"/>
      <c r="T9" s="221"/>
      <c r="U9" s="120"/>
      <c r="V9" s="214">
        <v>3</v>
      </c>
      <c r="W9" s="212"/>
      <c r="X9" s="215"/>
    </row>
    <row r="10" spans="1:24" x14ac:dyDescent="0.4">
      <c r="A10" s="595" t="s">
        <v>463</v>
      </c>
      <c r="R10" s="220">
        <v>4</v>
      </c>
      <c r="S10" s="211"/>
      <c r="T10" s="221"/>
      <c r="U10" s="120"/>
      <c r="V10" s="214">
        <v>4</v>
      </c>
      <c r="W10" s="212"/>
      <c r="X10" s="215"/>
    </row>
    <row r="11" spans="1:24" x14ac:dyDescent="0.4">
      <c r="A11" s="595"/>
      <c r="R11" s="220">
        <v>5</v>
      </c>
      <c r="S11" s="211"/>
      <c r="T11" s="221"/>
      <c r="U11" s="120"/>
      <c r="V11" s="214">
        <v>5</v>
      </c>
      <c r="W11" s="212"/>
      <c r="X11" s="215"/>
    </row>
    <row r="12" spans="1:24" x14ac:dyDescent="0.4">
      <c r="A12" s="595"/>
      <c r="D12" t="s">
        <v>173</v>
      </c>
      <c r="R12" s="220">
        <v>6</v>
      </c>
      <c r="S12" s="211"/>
      <c r="T12" s="221"/>
      <c r="U12" s="120"/>
      <c r="V12" s="214">
        <v>6</v>
      </c>
      <c r="W12" s="212"/>
      <c r="X12" s="215"/>
    </row>
    <row r="13" spans="1:24" ht="14.7" customHeight="1" x14ac:dyDescent="0.4">
      <c r="Q13" s="2"/>
      <c r="R13" s="220">
        <v>7</v>
      </c>
      <c r="S13" s="211"/>
      <c r="T13" s="221"/>
      <c r="U13" s="120"/>
      <c r="V13" s="214">
        <v>7</v>
      </c>
      <c r="W13" s="212"/>
      <c r="X13" s="215"/>
    </row>
    <row r="14" spans="1:24" x14ac:dyDescent="0.4">
      <c r="A14" s="247" t="s">
        <v>428</v>
      </c>
      <c r="Q14" s="2"/>
      <c r="R14" s="220">
        <v>8</v>
      </c>
      <c r="S14" s="211"/>
      <c r="T14" s="221"/>
      <c r="U14" s="120"/>
      <c r="V14" s="214">
        <v>8</v>
      </c>
      <c r="W14" s="212"/>
      <c r="X14" s="215"/>
    </row>
    <row r="15" spans="1:24" ht="15" thickBot="1" x14ac:dyDescent="0.45">
      <c r="R15" s="220">
        <v>9</v>
      </c>
      <c r="S15" s="211"/>
      <c r="T15" s="221"/>
      <c r="U15" s="120"/>
      <c r="V15" s="214">
        <v>9</v>
      </c>
      <c r="W15" s="212"/>
      <c r="X15" s="215"/>
    </row>
    <row r="16" spans="1:24" x14ac:dyDescent="0.4">
      <c r="A16" s="702" t="s">
        <v>429</v>
      </c>
      <c r="D16" s="790" t="s">
        <v>174</v>
      </c>
      <c r="E16" s="791"/>
      <c r="F16" s="791"/>
      <c r="G16" s="791"/>
      <c r="H16" s="791"/>
      <c r="I16" s="792"/>
      <c r="L16" s="823" t="s">
        <v>303</v>
      </c>
      <c r="M16" s="824"/>
      <c r="N16" s="824"/>
      <c r="O16" s="824"/>
      <c r="P16" s="825"/>
      <c r="R16" s="220">
        <v>10</v>
      </c>
      <c r="S16" s="211"/>
      <c r="T16" s="221"/>
      <c r="U16" s="120"/>
      <c r="V16" s="214">
        <v>10</v>
      </c>
      <c r="W16" s="212"/>
      <c r="X16" s="215"/>
    </row>
    <row r="17" spans="1:24" ht="15" thickBot="1" x14ac:dyDescent="0.45">
      <c r="A17" s="702"/>
      <c r="D17" s="28"/>
      <c r="E17" s="1"/>
      <c r="F17" s="1"/>
      <c r="G17" s="1"/>
      <c r="H17" s="1"/>
      <c r="I17" s="17"/>
      <c r="L17" s="829"/>
      <c r="M17" s="830"/>
      <c r="N17" s="830"/>
      <c r="O17" s="830"/>
      <c r="P17" s="831"/>
      <c r="R17" s="220">
        <v>11</v>
      </c>
      <c r="S17" s="211"/>
      <c r="T17" s="221"/>
      <c r="U17" s="120"/>
      <c r="V17" s="214">
        <v>11</v>
      </c>
      <c r="W17" s="212"/>
      <c r="X17" s="215"/>
    </row>
    <row r="18" spans="1:24" x14ac:dyDescent="0.4">
      <c r="D18" s="13"/>
      <c r="G18" s="23" t="s">
        <v>177</v>
      </c>
      <c r="H18" s="103"/>
      <c r="I18" s="17"/>
      <c r="R18" s="220">
        <v>12</v>
      </c>
      <c r="S18" s="211"/>
      <c r="T18" s="221"/>
      <c r="U18" s="120"/>
      <c r="V18" s="214">
        <v>12</v>
      </c>
      <c r="W18" s="212"/>
      <c r="X18" s="215"/>
    </row>
    <row r="19" spans="1:24" ht="17.149999999999999" x14ac:dyDescent="0.55000000000000004">
      <c r="A19" s="702" t="s">
        <v>464</v>
      </c>
      <c r="D19" s="13"/>
      <c r="G19" s="23" t="s">
        <v>293</v>
      </c>
      <c r="H19" s="103"/>
      <c r="I19" s="17"/>
      <c r="R19" s="220">
        <v>13</v>
      </c>
      <c r="S19" s="211"/>
      <c r="T19" s="221"/>
      <c r="U19" s="120"/>
      <c r="V19" s="214">
        <v>13</v>
      </c>
      <c r="W19" s="212"/>
      <c r="X19" s="215"/>
    </row>
    <row r="20" spans="1:24" ht="17.149999999999999" x14ac:dyDescent="0.55000000000000004">
      <c r="A20" s="702"/>
      <c r="D20" s="13"/>
      <c r="G20" s="23" t="s">
        <v>296</v>
      </c>
      <c r="H20" s="103"/>
      <c r="I20" s="17"/>
      <c r="L20" t="s">
        <v>294</v>
      </c>
      <c r="R20" s="220">
        <v>14</v>
      </c>
      <c r="S20" s="211"/>
      <c r="T20" s="221"/>
      <c r="U20" s="120"/>
      <c r="V20" s="214">
        <v>14</v>
      </c>
      <c r="W20" s="212"/>
      <c r="X20" s="215"/>
    </row>
    <row r="21" spans="1:24" x14ac:dyDescent="0.4">
      <c r="D21" s="13"/>
      <c r="G21" s="23" t="s">
        <v>285</v>
      </c>
      <c r="H21" s="103">
        <v>0.05</v>
      </c>
      <c r="I21" s="17"/>
      <c r="R21" s="220">
        <v>15</v>
      </c>
      <c r="S21" s="211"/>
      <c r="T21" s="221"/>
      <c r="U21" s="120"/>
      <c r="V21" s="214">
        <v>15</v>
      </c>
      <c r="W21" s="212"/>
      <c r="X21" s="215"/>
    </row>
    <row r="22" spans="1:24" ht="17.600000000000001" thickBot="1" x14ac:dyDescent="0.6">
      <c r="D22" s="13"/>
      <c r="I22" s="17"/>
      <c r="L22" t="s">
        <v>295</v>
      </c>
      <c r="R22" s="220">
        <v>16</v>
      </c>
      <c r="S22" s="211"/>
      <c r="T22" s="221"/>
      <c r="U22" s="120"/>
      <c r="V22" s="214">
        <v>16</v>
      </c>
      <c r="W22" s="212"/>
      <c r="X22" s="215"/>
    </row>
    <row r="23" spans="1:24" x14ac:dyDescent="0.4">
      <c r="A23" t="s">
        <v>465</v>
      </c>
      <c r="D23" s="790" t="s">
        <v>179</v>
      </c>
      <c r="E23" s="791"/>
      <c r="F23" s="791"/>
      <c r="G23" s="791"/>
      <c r="H23" s="791"/>
      <c r="I23" s="792"/>
      <c r="R23" s="220">
        <v>17</v>
      </c>
      <c r="S23" s="211"/>
      <c r="T23" s="221"/>
      <c r="U23" s="120"/>
      <c r="V23" s="214">
        <v>17</v>
      </c>
      <c r="W23" s="212"/>
      <c r="X23" s="215"/>
    </row>
    <row r="24" spans="1:24" x14ac:dyDescent="0.4">
      <c r="D24" s="13"/>
      <c r="I24" s="17"/>
      <c r="R24" s="220">
        <v>18</v>
      </c>
      <c r="S24" s="211"/>
      <c r="T24" s="221"/>
      <c r="U24" s="120"/>
      <c r="V24" s="214">
        <v>18</v>
      </c>
      <c r="W24" s="212"/>
      <c r="X24" s="215"/>
    </row>
    <row r="25" spans="1:24" x14ac:dyDescent="0.4">
      <c r="C25" s="855" t="s">
        <v>589</v>
      </c>
      <c r="D25" s="859" t="s">
        <v>588</v>
      </c>
      <c r="E25" s="860"/>
      <c r="F25" s="860"/>
      <c r="G25" s="860"/>
      <c r="H25" s="860"/>
      <c r="I25" s="861"/>
      <c r="R25" s="220">
        <v>19</v>
      </c>
      <c r="S25" s="211"/>
      <c r="T25" s="221"/>
      <c r="U25" s="120"/>
      <c r="V25" s="214">
        <v>19</v>
      </c>
      <c r="W25" s="212"/>
      <c r="X25" s="215"/>
    </row>
    <row r="26" spans="1:24" x14ac:dyDescent="0.4">
      <c r="C26" s="855"/>
      <c r="D26" s="859"/>
      <c r="E26" s="860"/>
      <c r="F26" s="860"/>
      <c r="G26" s="860"/>
      <c r="H26" s="860"/>
      <c r="I26" s="861"/>
      <c r="L26" s="657" t="s">
        <v>193</v>
      </c>
      <c r="M26" s="657"/>
      <c r="N26" s="657"/>
      <c r="O26" s="657"/>
      <c r="R26" s="220">
        <v>20</v>
      </c>
      <c r="S26" s="211"/>
      <c r="T26" s="221"/>
      <c r="V26" s="214">
        <v>20</v>
      </c>
      <c r="W26" s="212"/>
      <c r="X26" s="215"/>
    </row>
    <row r="27" spans="1:24" x14ac:dyDescent="0.4">
      <c r="D27" s="13"/>
      <c r="I27" s="17"/>
      <c r="L27" s="16"/>
      <c r="M27" s="16"/>
      <c r="N27" s="16"/>
      <c r="O27" s="16"/>
      <c r="R27" s="220">
        <v>21</v>
      </c>
      <c r="S27" s="211"/>
      <c r="T27" s="221"/>
      <c r="V27" s="214">
        <v>21</v>
      </c>
      <c r="W27" s="213"/>
      <c r="X27" s="216"/>
    </row>
    <row r="28" spans="1:24" x14ac:dyDescent="0.4">
      <c r="B28" s="5" t="s">
        <v>28</v>
      </c>
      <c r="C28" s="855" t="s">
        <v>591</v>
      </c>
      <c r="D28" s="698" t="s">
        <v>590</v>
      </c>
      <c r="E28" s="595"/>
      <c r="F28" s="595"/>
      <c r="G28" s="595"/>
      <c r="H28" s="595"/>
      <c r="I28" s="661"/>
      <c r="R28" s="220">
        <v>22</v>
      </c>
      <c r="S28" s="211"/>
      <c r="T28" s="221"/>
      <c r="V28" s="214">
        <v>22</v>
      </c>
      <c r="W28" s="213"/>
      <c r="X28" s="216"/>
    </row>
    <row r="29" spans="1:24" ht="15" thickBot="1" x14ac:dyDescent="0.45">
      <c r="C29" s="855"/>
      <c r="D29" s="699"/>
      <c r="E29" s="662"/>
      <c r="F29" s="662"/>
      <c r="G29" s="662"/>
      <c r="H29" s="662"/>
      <c r="I29" s="663"/>
      <c r="R29" s="220">
        <v>23</v>
      </c>
      <c r="S29" s="211"/>
      <c r="T29" s="221"/>
      <c r="V29" s="214">
        <v>23</v>
      </c>
      <c r="W29" s="213"/>
      <c r="X29" s="216"/>
    </row>
    <row r="30" spans="1:24" x14ac:dyDescent="0.4">
      <c r="D30" s="862" t="s">
        <v>182</v>
      </c>
      <c r="E30" s="863"/>
      <c r="F30" s="863"/>
      <c r="G30" s="863"/>
      <c r="H30" s="863"/>
      <c r="I30" s="864"/>
      <c r="R30" s="220">
        <v>24</v>
      </c>
      <c r="S30" s="211"/>
      <c r="T30" s="221"/>
      <c r="V30" s="214">
        <v>24</v>
      </c>
      <c r="W30" s="213"/>
      <c r="X30" s="216"/>
    </row>
    <row r="31" spans="1:24" x14ac:dyDescent="0.4">
      <c r="D31" s="104"/>
      <c r="E31" s="105"/>
      <c r="F31" s="105"/>
      <c r="G31" s="105"/>
      <c r="H31" s="105"/>
      <c r="I31" s="106"/>
      <c r="R31" s="220">
        <v>25</v>
      </c>
      <c r="S31" s="211"/>
      <c r="T31" s="221"/>
      <c r="V31" s="214">
        <v>25</v>
      </c>
      <c r="W31" s="213"/>
      <c r="X31" s="216"/>
    </row>
    <row r="32" spans="1:24" ht="14.7" customHeight="1" x14ac:dyDescent="0.4">
      <c r="C32" s="855" t="s">
        <v>595</v>
      </c>
      <c r="D32" s="698" t="s">
        <v>592</v>
      </c>
      <c r="E32" s="595"/>
      <c r="F32" s="595"/>
      <c r="G32" s="595"/>
      <c r="H32" s="595"/>
      <c r="I32" s="661"/>
      <c r="R32" s="220">
        <v>26</v>
      </c>
      <c r="S32" s="211"/>
      <c r="T32" s="221"/>
      <c r="V32" s="214">
        <v>26</v>
      </c>
      <c r="W32" s="213"/>
      <c r="X32" s="216"/>
    </row>
    <row r="33" spans="1:24" x14ac:dyDescent="0.4">
      <c r="C33" s="855"/>
      <c r="D33" s="698"/>
      <c r="E33" s="595"/>
      <c r="F33" s="595"/>
      <c r="G33" s="595"/>
      <c r="H33" s="595"/>
      <c r="I33" s="661"/>
      <c r="R33" s="220">
        <v>27</v>
      </c>
      <c r="S33" s="211"/>
      <c r="T33" s="221"/>
      <c r="V33" s="214">
        <v>27</v>
      </c>
      <c r="W33" s="213"/>
      <c r="X33" s="216"/>
    </row>
    <row r="34" spans="1:24" x14ac:dyDescent="0.4">
      <c r="D34" s="13"/>
      <c r="I34" s="17"/>
      <c r="R34" s="220">
        <v>28</v>
      </c>
      <c r="S34" s="211"/>
      <c r="T34" s="221"/>
      <c r="V34" s="214">
        <v>28</v>
      </c>
      <c r="W34" s="213"/>
      <c r="X34" s="216"/>
    </row>
    <row r="35" spans="1:24" x14ac:dyDescent="0.4">
      <c r="D35" s="877" t="s">
        <v>183</v>
      </c>
      <c r="E35" s="534"/>
      <c r="F35" s="534"/>
      <c r="G35" s="534"/>
      <c r="H35" s="534"/>
      <c r="I35" s="584"/>
      <c r="R35" s="220">
        <v>29</v>
      </c>
      <c r="S35" s="211"/>
      <c r="T35" s="221"/>
      <c r="V35" s="214">
        <v>29</v>
      </c>
      <c r="W35" s="213"/>
      <c r="X35" s="216"/>
    </row>
    <row r="36" spans="1:24" x14ac:dyDescent="0.4">
      <c r="D36" s="877"/>
      <c r="E36" s="534"/>
      <c r="F36" s="534"/>
      <c r="G36" s="534"/>
      <c r="H36" s="534"/>
      <c r="I36" s="584"/>
      <c r="R36" s="220">
        <v>30</v>
      </c>
      <c r="S36" s="211"/>
      <c r="T36" s="221"/>
      <c r="V36" s="214">
        <v>30</v>
      </c>
      <c r="W36" s="213"/>
      <c r="X36" s="216"/>
    </row>
    <row r="37" spans="1:24" x14ac:dyDescent="0.4">
      <c r="D37" s="13"/>
      <c r="I37" s="17"/>
      <c r="R37" s="220">
        <v>31</v>
      </c>
      <c r="S37" s="211"/>
      <c r="T37" s="221"/>
      <c r="V37" s="214">
        <v>31</v>
      </c>
      <c r="W37" s="213"/>
      <c r="X37" s="216"/>
    </row>
    <row r="38" spans="1:24" x14ac:dyDescent="0.4">
      <c r="D38" s="698" t="s">
        <v>299</v>
      </c>
      <c r="E38" s="595"/>
      <c r="F38" s="595"/>
      <c r="G38" s="595"/>
      <c r="H38" s="595"/>
      <c r="I38" s="661"/>
      <c r="L38" s="16"/>
      <c r="M38" s="16"/>
      <c r="N38" s="16"/>
      <c r="O38" s="16"/>
      <c r="R38" s="220">
        <v>32</v>
      </c>
      <c r="S38" s="211"/>
      <c r="T38" s="221"/>
      <c r="V38" s="214">
        <v>32</v>
      </c>
      <c r="W38" s="213"/>
      <c r="X38" s="216"/>
    </row>
    <row r="39" spans="1:24" x14ac:dyDescent="0.4">
      <c r="D39" s="698"/>
      <c r="E39" s="595"/>
      <c r="F39" s="595"/>
      <c r="G39" s="595"/>
      <c r="H39" s="595"/>
      <c r="I39" s="661"/>
      <c r="R39" s="220">
        <v>33</v>
      </c>
      <c r="S39" s="211"/>
      <c r="T39" s="221"/>
      <c r="V39" s="214">
        <v>33</v>
      </c>
      <c r="W39" s="213"/>
      <c r="X39" s="216"/>
    </row>
    <row r="40" spans="1:24" x14ac:dyDescent="0.4">
      <c r="D40" s="13"/>
      <c r="I40" s="17"/>
      <c r="L40" s="657" t="s">
        <v>304</v>
      </c>
      <c r="M40" s="626"/>
      <c r="N40" s="626"/>
      <c r="O40" s="626"/>
      <c r="R40" s="220">
        <v>34</v>
      </c>
      <c r="S40" s="211"/>
      <c r="T40" s="221"/>
      <c r="V40" s="214">
        <v>34</v>
      </c>
      <c r="W40" s="213"/>
      <c r="X40" s="216"/>
    </row>
    <row r="41" spans="1:24" x14ac:dyDescent="0.4">
      <c r="A41" s="595" t="s">
        <v>466</v>
      </c>
      <c r="D41" s="13"/>
      <c r="G41" s="23"/>
      <c r="I41" s="17"/>
      <c r="R41" s="220">
        <v>35</v>
      </c>
      <c r="S41" s="211"/>
      <c r="T41" s="221"/>
      <c r="V41" s="214">
        <v>35</v>
      </c>
      <c r="W41" s="213"/>
      <c r="X41" s="216"/>
    </row>
    <row r="42" spans="1:24" ht="15" thickBot="1" x14ac:dyDescent="0.45">
      <c r="A42" s="595"/>
      <c r="D42" s="18"/>
      <c r="E42" s="21"/>
      <c r="F42" s="21"/>
      <c r="G42" s="21"/>
      <c r="H42" s="21"/>
      <c r="I42" s="27"/>
      <c r="R42" s="220">
        <v>36</v>
      </c>
      <c r="S42" s="211"/>
      <c r="T42" s="221"/>
      <c r="V42" s="214">
        <v>36</v>
      </c>
      <c r="W42" s="213"/>
      <c r="X42" s="216"/>
    </row>
    <row r="43" spans="1:24" x14ac:dyDescent="0.4">
      <c r="D43" s="790" t="s">
        <v>301</v>
      </c>
      <c r="E43" s="791"/>
      <c r="F43" s="791"/>
      <c r="G43" s="791"/>
      <c r="H43" s="791"/>
      <c r="I43" s="792"/>
      <c r="R43" s="220">
        <v>37</v>
      </c>
      <c r="S43" s="211"/>
      <c r="T43" s="221"/>
      <c r="V43" s="214">
        <v>37</v>
      </c>
      <c r="W43" s="213"/>
      <c r="X43" s="216"/>
    </row>
    <row r="44" spans="1:24" x14ac:dyDescent="0.4">
      <c r="A44" t="s">
        <v>467</v>
      </c>
      <c r="D44" s="13"/>
      <c r="I44" s="17"/>
      <c r="R44" s="220">
        <v>38</v>
      </c>
      <c r="S44" s="211"/>
      <c r="T44" s="221"/>
      <c r="V44" s="214">
        <v>38</v>
      </c>
      <c r="W44" s="213"/>
      <c r="X44" s="216"/>
    </row>
    <row r="45" spans="1:24" x14ac:dyDescent="0.4">
      <c r="C45" s="866" t="s">
        <v>594</v>
      </c>
      <c r="D45" s="878" t="s">
        <v>593</v>
      </c>
      <c r="E45" s="603"/>
      <c r="F45" s="603"/>
      <c r="G45" s="603"/>
      <c r="H45" s="603"/>
      <c r="I45" s="879"/>
      <c r="R45" s="220">
        <v>39</v>
      </c>
      <c r="S45" s="211"/>
      <c r="T45" s="221"/>
      <c r="V45" s="214">
        <v>39</v>
      </c>
      <c r="W45" s="213"/>
      <c r="X45" s="216"/>
    </row>
    <row r="46" spans="1:24" x14ac:dyDescent="0.4">
      <c r="C46" s="866"/>
      <c r="D46" s="13"/>
      <c r="I46" s="17"/>
      <c r="R46" s="220">
        <v>40</v>
      </c>
      <c r="S46" s="211"/>
      <c r="T46" s="221"/>
      <c r="V46" s="214">
        <v>40</v>
      </c>
      <c r="W46" s="213"/>
      <c r="X46" s="216"/>
    </row>
    <row r="47" spans="1:24" x14ac:dyDescent="0.4">
      <c r="D47" s="698" t="s">
        <v>302</v>
      </c>
      <c r="E47" s="595"/>
      <c r="F47" s="595"/>
      <c r="G47" s="595"/>
      <c r="H47" s="595"/>
      <c r="I47" s="661"/>
      <c r="R47" s="220">
        <v>41</v>
      </c>
      <c r="S47" s="211"/>
      <c r="T47" s="221"/>
      <c r="V47" s="214">
        <v>41</v>
      </c>
      <c r="W47" s="213"/>
      <c r="X47" s="216"/>
    </row>
    <row r="48" spans="1:24" ht="16.5" customHeight="1" x14ac:dyDescent="0.4">
      <c r="D48" s="698"/>
      <c r="E48" s="595"/>
      <c r="F48" s="595"/>
      <c r="G48" s="595"/>
      <c r="H48" s="595"/>
      <c r="I48" s="661"/>
      <c r="R48" s="220">
        <v>42</v>
      </c>
      <c r="S48" s="211"/>
      <c r="T48" s="221"/>
      <c r="V48" s="214">
        <v>42</v>
      </c>
      <c r="W48" s="213"/>
      <c r="X48" s="216"/>
    </row>
    <row r="49" spans="1:24" ht="15" thickBot="1" x14ac:dyDescent="0.45">
      <c r="B49" s="5" t="s">
        <v>28</v>
      </c>
      <c r="D49" s="18"/>
      <c r="E49" s="21"/>
      <c r="F49" s="21"/>
      <c r="G49" s="21"/>
      <c r="H49" s="21"/>
      <c r="I49" s="27"/>
      <c r="R49" s="220">
        <v>43</v>
      </c>
      <c r="S49" s="211"/>
      <c r="T49" s="221"/>
      <c r="V49" s="214">
        <v>43</v>
      </c>
      <c r="W49" s="213"/>
      <c r="X49" s="216"/>
    </row>
    <row r="50" spans="1:24" x14ac:dyDescent="0.4">
      <c r="R50" s="220">
        <v>44</v>
      </c>
      <c r="S50" s="211"/>
      <c r="T50" s="221"/>
      <c r="V50" s="214">
        <v>44</v>
      </c>
      <c r="W50" s="213"/>
      <c r="X50" s="216"/>
    </row>
    <row r="51" spans="1:24" ht="14.7" customHeight="1" x14ac:dyDescent="0.4">
      <c r="R51" s="220">
        <v>45</v>
      </c>
      <c r="S51" s="211"/>
      <c r="T51" s="221"/>
      <c r="V51" s="214">
        <v>45</v>
      </c>
      <c r="W51" s="213"/>
      <c r="X51" s="216"/>
    </row>
    <row r="52" spans="1:24" x14ac:dyDescent="0.4">
      <c r="D52" s="105"/>
      <c r="E52" s="105"/>
      <c r="F52" s="105"/>
      <c r="G52" s="105"/>
      <c r="H52" s="105"/>
      <c r="I52" s="105"/>
      <c r="L52" s="23"/>
      <c r="M52" s="2"/>
      <c r="N52" s="2"/>
      <c r="O52" s="2"/>
      <c r="P52" s="2"/>
      <c r="Q52" s="2"/>
      <c r="R52" s="220">
        <v>46</v>
      </c>
      <c r="S52" s="211"/>
      <c r="T52" s="221"/>
      <c r="V52" s="214">
        <v>46</v>
      </c>
      <c r="W52" s="213"/>
      <c r="X52" s="216"/>
    </row>
    <row r="53" spans="1:24" x14ac:dyDescent="0.4">
      <c r="M53" s="2"/>
      <c r="N53" s="2"/>
      <c r="O53" s="2"/>
      <c r="P53" s="2"/>
      <c r="Q53" s="2"/>
      <c r="R53" s="220">
        <v>47</v>
      </c>
      <c r="S53" s="211"/>
      <c r="T53" s="221"/>
      <c r="V53" s="214">
        <v>47</v>
      </c>
      <c r="W53" s="213"/>
      <c r="X53" s="216"/>
    </row>
    <row r="54" spans="1:24" x14ac:dyDescent="0.4">
      <c r="M54" s="2"/>
      <c r="N54" s="2"/>
      <c r="O54" s="2"/>
      <c r="P54" s="2"/>
      <c r="Q54" s="2"/>
      <c r="R54" s="220">
        <v>48</v>
      </c>
      <c r="S54" s="211"/>
      <c r="T54" s="221"/>
      <c r="V54" s="214">
        <v>48</v>
      </c>
      <c r="W54" s="213"/>
      <c r="X54" s="216"/>
    </row>
    <row r="55" spans="1:24" x14ac:dyDescent="0.4">
      <c r="M55" s="2"/>
      <c r="N55" s="2"/>
      <c r="O55" s="2"/>
      <c r="P55" s="2"/>
      <c r="Q55" s="2"/>
      <c r="R55" s="220">
        <v>49</v>
      </c>
      <c r="S55" s="211"/>
      <c r="T55" s="221"/>
      <c r="V55" s="214">
        <v>49</v>
      </c>
      <c r="W55" s="213"/>
      <c r="X55" s="216"/>
    </row>
    <row r="56" spans="1:24" x14ac:dyDescent="0.4">
      <c r="M56" s="2"/>
      <c r="N56" s="2"/>
      <c r="O56" s="2"/>
      <c r="P56" s="2"/>
      <c r="Q56" s="2"/>
      <c r="R56" s="220">
        <v>50</v>
      </c>
      <c r="S56" s="211"/>
      <c r="T56" s="221"/>
      <c r="V56" s="214">
        <v>50</v>
      </c>
      <c r="W56" s="213"/>
      <c r="X56" s="216"/>
    </row>
    <row r="57" spans="1:24" x14ac:dyDescent="0.4">
      <c r="M57" s="2"/>
      <c r="N57" s="2"/>
      <c r="O57" s="2"/>
      <c r="P57" s="2"/>
      <c r="Q57" s="2"/>
      <c r="R57" s="220">
        <v>51</v>
      </c>
      <c r="S57" s="211"/>
      <c r="T57" s="221"/>
      <c r="V57" s="214">
        <v>51</v>
      </c>
      <c r="W57" s="213"/>
      <c r="X57" s="216"/>
    </row>
    <row r="58" spans="1:24" x14ac:dyDescent="0.4">
      <c r="M58" s="2"/>
      <c r="N58" s="2"/>
      <c r="O58" s="2"/>
      <c r="P58" s="2"/>
      <c r="Q58" s="2"/>
      <c r="R58" s="220">
        <v>52</v>
      </c>
      <c r="S58" s="211"/>
      <c r="T58" s="221"/>
      <c r="V58" s="214">
        <v>52</v>
      </c>
      <c r="W58" s="213"/>
      <c r="X58" s="216"/>
    </row>
    <row r="59" spans="1:24" x14ac:dyDescent="0.4">
      <c r="R59" s="220">
        <v>53</v>
      </c>
      <c r="S59" s="211"/>
      <c r="T59" s="221"/>
      <c r="V59" s="214">
        <v>53</v>
      </c>
      <c r="W59" s="213"/>
      <c r="X59" s="216"/>
    </row>
    <row r="60" spans="1:24" x14ac:dyDescent="0.4">
      <c r="A60" s="702" t="s">
        <v>468</v>
      </c>
      <c r="R60" s="220">
        <v>54</v>
      </c>
      <c r="S60" s="211"/>
      <c r="T60" s="221"/>
      <c r="V60" s="214">
        <v>54</v>
      </c>
      <c r="W60" s="213"/>
      <c r="X60" s="216"/>
    </row>
    <row r="61" spans="1:24" x14ac:dyDescent="0.4">
      <c r="A61" s="702"/>
      <c r="D61" s="626"/>
      <c r="E61" s="626"/>
      <c r="F61" s="626"/>
      <c r="G61" s="626"/>
      <c r="H61" s="626"/>
      <c r="I61" s="626"/>
      <c r="R61" s="220">
        <v>55</v>
      </c>
      <c r="S61" s="211"/>
      <c r="T61" s="221"/>
      <c r="V61" s="214">
        <v>55</v>
      </c>
      <c r="W61" s="213"/>
      <c r="X61" s="216"/>
    </row>
    <row r="62" spans="1:24" x14ac:dyDescent="0.4">
      <c r="R62" s="220">
        <v>56</v>
      </c>
      <c r="S62" s="211"/>
      <c r="T62" s="221"/>
      <c r="V62" s="214">
        <v>56</v>
      </c>
      <c r="W62" s="213"/>
      <c r="X62" s="216"/>
    </row>
    <row r="63" spans="1:24" ht="17.149999999999999" x14ac:dyDescent="0.55000000000000004">
      <c r="A63" t="s">
        <v>469</v>
      </c>
      <c r="D63" s="626"/>
      <c r="E63" s="626"/>
      <c r="F63" s="626"/>
      <c r="G63" s="626"/>
      <c r="H63" s="626"/>
      <c r="I63" s="626"/>
      <c r="R63" s="220">
        <v>57</v>
      </c>
      <c r="S63" s="211"/>
      <c r="T63" s="221"/>
      <c r="V63" s="214">
        <v>57</v>
      </c>
      <c r="W63" s="213"/>
      <c r="X63" s="216"/>
    </row>
    <row r="64" spans="1:24" x14ac:dyDescent="0.4">
      <c r="R64" s="220">
        <v>58</v>
      </c>
      <c r="S64" s="211"/>
      <c r="T64" s="221"/>
      <c r="V64" s="214">
        <v>58</v>
      </c>
      <c r="W64" s="213"/>
      <c r="X64" s="216"/>
    </row>
    <row r="65" spans="1:24" x14ac:dyDescent="0.4">
      <c r="A65" t="s">
        <v>304</v>
      </c>
      <c r="D65" s="595"/>
      <c r="E65" s="595"/>
      <c r="F65" s="595"/>
      <c r="G65" s="595"/>
      <c r="H65" s="595"/>
      <c r="I65" s="595"/>
      <c r="R65" s="220">
        <v>59</v>
      </c>
      <c r="S65" s="211"/>
      <c r="T65" s="221"/>
      <c r="V65" s="214">
        <v>59</v>
      </c>
      <c r="W65" s="213"/>
      <c r="X65" s="216"/>
    </row>
    <row r="66" spans="1:24" x14ac:dyDescent="0.4">
      <c r="A66" s="225" t="s">
        <v>470</v>
      </c>
      <c r="D66" s="595"/>
      <c r="E66" s="595"/>
      <c r="F66" s="595"/>
      <c r="G66" s="595"/>
      <c r="H66" s="595"/>
      <c r="I66" s="595"/>
      <c r="R66" s="220">
        <v>60</v>
      </c>
      <c r="S66" s="211"/>
      <c r="T66" s="221"/>
      <c r="V66" s="214">
        <v>60</v>
      </c>
      <c r="W66" s="213"/>
      <c r="X66" s="216"/>
    </row>
    <row r="67" spans="1:24" x14ac:dyDescent="0.4">
      <c r="R67" s="220">
        <v>61</v>
      </c>
      <c r="S67" s="211"/>
      <c r="T67" s="221"/>
      <c r="V67" s="214">
        <v>61</v>
      </c>
      <c r="W67" s="213"/>
      <c r="X67" s="216"/>
    </row>
    <row r="68" spans="1:24" x14ac:dyDescent="0.4">
      <c r="R68" s="220">
        <v>62</v>
      </c>
      <c r="S68" s="211"/>
      <c r="T68" s="221"/>
      <c r="V68" s="214">
        <v>62</v>
      </c>
      <c r="W68" s="213"/>
      <c r="X68" s="216"/>
    </row>
    <row r="69" spans="1:24" x14ac:dyDescent="0.4">
      <c r="R69" s="220">
        <v>63</v>
      </c>
      <c r="S69" s="211"/>
      <c r="T69" s="221"/>
      <c r="V69" s="214">
        <v>63</v>
      </c>
      <c r="W69" s="213"/>
      <c r="X69" s="216"/>
    </row>
    <row r="70" spans="1:24" x14ac:dyDescent="0.4">
      <c r="R70" s="220">
        <v>64</v>
      </c>
      <c r="S70" s="211"/>
      <c r="T70" s="221"/>
      <c r="V70" s="214">
        <v>64</v>
      </c>
      <c r="W70" s="213"/>
      <c r="X70" s="216"/>
    </row>
    <row r="71" spans="1:24" x14ac:dyDescent="0.4">
      <c r="D71" s="626"/>
      <c r="E71" s="626"/>
      <c r="F71" s="626"/>
      <c r="G71" s="626"/>
      <c r="H71" s="626"/>
      <c r="I71" s="626"/>
      <c r="R71" s="220">
        <v>65</v>
      </c>
      <c r="S71" s="211"/>
      <c r="T71" s="221"/>
      <c r="V71" s="214">
        <v>65</v>
      </c>
      <c r="W71" s="213"/>
      <c r="X71" s="216"/>
    </row>
    <row r="72" spans="1:24" x14ac:dyDescent="0.4">
      <c r="R72" s="220">
        <v>66</v>
      </c>
      <c r="S72" s="211"/>
      <c r="T72" s="221"/>
      <c r="V72" s="214">
        <v>66</v>
      </c>
      <c r="W72" s="213"/>
      <c r="X72" s="216"/>
    </row>
    <row r="73" spans="1:24" x14ac:dyDescent="0.4">
      <c r="D73" s="16"/>
      <c r="R73" s="220">
        <v>67</v>
      </c>
      <c r="S73" s="211"/>
      <c r="T73" s="221"/>
      <c r="V73" s="214">
        <v>67</v>
      </c>
      <c r="W73" s="213"/>
      <c r="X73" s="216"/>
    </row>
    <row r="74" spans="1:24" x14ac:dyDescent="0.4">
      <c r="R74" s="220">
        <v>68</v>
      </c>
      <c r="S74" s="211"/>
      <c r="T74" s="221"/>
      <c r="V74" s="214">
        <v>68</v>
      </c>
      <c r="W74" s="213"/>
      <c r="X74" s="216"/>
    </row>
    <row r="75" spans="1:24" x14ac:dyDescent="0.4">
      <c r="R75" s="220">
        <v>69</v>
      </c>
      <c r="S75" s="211"/>
      <c r="T75" s="221"/>
      <c r="V75" s="214">
        <v>69</v>
      </c>
      <c r="W75" s="213"/>
      <c r="X75" s="216"/>
    </row>
    <row r="76" spans="1:24" x14ac:dyDescent="0.4">
      <c r="R76" s="220">
        <v>70</v>
      </c>
      <c r="S76" s="211"/>
      <c r="T76" s="221"/>
      <c r="V76" s="214">
        <v>70</v>
      </c>
      <c r="W76" s="213"/>
      <c r="X76" s="216"/>
    </row>
    <row r="77" spans="1:24" x14ac:dyDescent="0.4">
      <c r="R77" s="220">
        <v>71</v>
      </c>
      <c r="S77" s="211"/>
      <c r="T77" s="221"/>
      <c r="V77" s="214">
        <v>71</v>
      </c>
      <c r="W77" s="213"/>
      <c r="X77" s="216"/>
    </row>
    <row r="78" spans="1:24" x14ac:dyDescent="0.4">
      <c r="R78" s="220">
        <v>72</v>
      </c>
      <c r="S78" s="211"/>
      <c r="T78" s="221"/>
      <c r="V78" s="214">
        <v>72</v>
      </c>
      <c r="W78" s="213"/>
      <c r="X78" s="216"/>
    </row>
    <row r="79" spans="1:24" x14ac:dyDescent="0.4">
      <c r="R79" s="220">
        <v>73</v>
      </c>
      <c r="S79" s="211"/>
      <c r="T79" s="221"/>
      <c r="V79" s="214">
        <v>73</v>
      </c>
      <c r="W79" s="213"/>
      <c r="X79" s="216"/>
    </row>
    <row r="80" spans="1:24" x14ac:dyDescent="0.4">
      <c r="R80" s="220">
        <v>74</v>
      </c>
      <c r="S80" s="211"/>
      <c r="T80" s="221"/>
      <c r="V80" s="214">
        <v>74</v>
      </c>
      <c r="W80" s="213"/>
      <c r="X80" s="216"/>
    </row>
    <row r="81" spans="18:24" x14ac:dyDescent="0.4">
      <c r="R81" s="220">
        <v>75</v>
      </c>
      <c r="S81" s="211"/>
      <c r="T81" s="221"/>
      <c r="V81" s="214">
        <v>75</v>
      </c>
      <c r="W81" s="213"/>
      <c r="X81" s="216"/>
    </row>
    <row r="82" spans="18:24" x14ac:dyDescent="0.4">
      <c r="R82" s="220">
        <v>76</v>
      </c>
      <c r="S82" s="211"/>
      <c r="T82" s="221"/>
      <c r="V82" s="214">
        <v>76</v>
      </c>
      <c r="W82" s="213"/>
      <c r="X82" s="216"/>
    </row>
    <row r="83" spans="18:24" x14ac:dyDescent="0.4">
      <c r="R83" s="220">
        <v>77</v>
      </c>
      <c r="S83" s="211"/>
      <c r="T83" s="221"/>
      <c r="V83" s="214">
        <v>77</v>
      </c>
      <c r="W83" s="213"/>
      <c r="X83" s="216"/>
    </row>
    <row r="84" spans="18:24" x14ac:dyDescent="0.4">
      <c r="R84" s="220">
        <v>78</v>
      </c>
      <c r="S84" s="211"/>
      <c r="T84" s="221"/>
      <c r="V84" s="214">
        <v>78</v>
      </c>
      <c r="W84" s="213"/>
      <c r="X84" s="216"/>
    </row>
    <row r="85" spans="18:24" x14ac:dyDescent="0.4">
      <c r="R85" s="220">
        <v>79</v>
      </c>
      <c r="S85" s="211"/>
      <c r="T85" s="221"/>
      <c r="V85" s="214">
        <v>79</v>
      </c>
      <c r="W85" s="213"/>
      <c r="X85" s="216"/>
    </row>
    <row r="86" spans="18:24" x14ac:dyDescent="0.4">
      <c r="R86" s="220">
        <v>80</v>
      </c>
      <c r="S86" s="211"/>
      <c r="T86" s="221"/>
      <c r="V86" s="214">
        <v>80</v>
      </c>
      <c r="W86" s="213"/>
      <c r="X86" s="216"/>
    </row>
    <row r="87" spans="18:24" x14ac:dyDescent="0.4">
      <c r="R87" s="220">
        <v>81</v>
      </c>
      <c r="S87" s="211"/>
      <c r="T87" s="221"/>
      <c r="V87" s="214">
        <v>81</v>
      </c>
      <c r="W87" s="213"/>
      <c r="X87" s="216"/>
    </row>
    <row r="88" spans="18:24" x14ac:dyDescent="0.4">
      <c r="R88" s="220">
        <v>82</v>
      </c>
      <c r="S88" s="211"/>
      <c r="T88" s="221"/>
      <c r="V88" s="214">
        <v>82</v>
      </c>
      <c r="W88" s="213"/>
      <c r="X88" s="216"/>
    </row>
    <row r="89" spans="18:24" x14ac:dyDescent="0.4">
      <c r="R89" s="220">
        <v>83</v>
      </c>
      <c r="S89" s="211"/>
      <c r="T89" s="221"/>
      <c r="V89" s="214">
        <v>83</v>
      </c>
      <c r="W89" s="213"/>
      <c r="X89" s="216"/>
    </row>
    <row r="90" spans="18:24" x14ac:dyDescent="0.4">
      <c r="R90" s="220">
        <v>84</v>
      </c>
      <c r="S90" s="211"/>
      <c r="T90" s="221"/>
      <c r="V90" s="214">
        <v>84</v>
      </c>
      <c r="W90" s="213"/>
      <c r="X90" s="216"/>
    </row>
    <row r="91" spans="18:24" x14ac:dyDescent="0.4">
      <c r="R91" s="220">
        <v>85</v>
      </c>
      <c r="S91" s="211"/>
      <c r="T91" s="221"/>
      <c r="V91" s="214">
        <v>85</v>
      </c>
      <c r="W91" s="213"/>
      <c r="X91" s="216"/>
    </row>
    <row r="92" spans="18:24" x14ac:dyDescent="0.4">
      <c r="R92" s="220">
        <v>86</v>
      </c>
      <c r="S92" s="211"/>
      <c r="T92" s="221"/>
      <c r="V92" s="214">
        <v>86</v>
      </c>
      <c r="W92" s="213"/>
      <c r="X92" s="216"/>
    </row>
    <row r="93" spans="18:24" x14ac:dyDescent="0.4">
      <c r="R93" s="220">
        <v>87</v>
      </c>
      <c r="S93" s="211"/>
      <c r="T93" s="221"/>
      <c r="V93" s="214">
        <v>87</v>
      </c>
      <c r="W93" s="213"/>
      <c r="X93" s="216"/>
    </row>
    <row r="94" spans="18:24" x14ac:dyDescent="0.4">
      <c r="R94" s="220">
        <v>88</v>
      </c>
      <c r="S94" s="211"/>
      <c r="T94" s="221"/>
      <c r="V94" s="214">
        <v>88</v>
      </c>
      <c r="W94" s="213"/>
      <c r="X94" s="216"/>
    </row>
    <row r="95" spans="18:24" x14ac:dyDescent="0.4">
      <c r="R95" s="220">
        <v>89</v>
      </c>
      <c r="S95" s="211"/>
      <c r="T95" s="221"/>
      <c r="V95" s="214">
        <v>89</v>
      </c>
      <c r="W95" s="213"/>
      <c r="X95" s="216"/>
    </row>
    <row r="96" spans="18:24" x14ac:dyDescent="0.4">
      <c r="R96" s="220">
        <v>90</v>
      </c>
      <c r="S96" s="211"/>
      <c r="T96" s="221"/>
      <c r="V96" s="214">
        <v>90</v>
      </c>
      <c r="W96" s="213"/>
      <c r="X96" s="216"/>
    </row>
    <row r="97" spans="18:24" x14ac:dyDescent="0.4">
      <c r="R97" s="220">
        <v>91</v>
      </c>
      <c r="S97" s="211"/>
      <c r="T97" s="221"/>
      <c r="V97" s="214">
        <v>91</v>
      </c>
      <c r="W97" s="213"/>
      <c r="X97" s="216"/>
    </row>
    <row r="98" spans="18:24" x14ac:dyDescent="0.4">
      <c r="R98" s="220">
        <v>92</v>
      </c>
      <c r="S98" s="211"/>
      <c r="T98" s="221"/>
      <c r="V98" s="214">
        <v>92</v>
      </c>
      <c r="W98" s="213"/>
      <c r="X98" s="216"/>
    </row>
    <row r="99" spans="18:24" x14ac:dyDescent="0.4">
      <c r="R99" s="220">
        <v>93</v>
      </c>
      <c r="S99" s="211"/>
      <c r="T99" s="221"/>
      <c r="V99" s="214">
        <v>93</v>
      </c>
      <c r="W99" s="213"/>
      <c r="X99" s="216"/>
    </row>
    <row r="100" spans="18:24" x14ac:dyDescent="0.4">
      <c r="R100" s="220">
        <v>94</v>
      </c>
      <c r="S100" s="211"/>
      <c r="T100" s="221"/>
      <c r="V100" s="214">
        <v>94</v>
      </c>
      <c r="W100" s="213"/>
      <c r="X100" s="216"/>
    </row>
    <row r="101" spans="18:24" x14ac:dyDescent="0.4">
      <c r="R101" s="220">
        <v>95</v>
      </c>
      <c r="S101" s="211"/>
      <c r="T101" s="221"/>
      <c r="V101" s="214">
        <v>95</v>
      </c>
      <c r="W101" s="213"/>
      <c r="X101" s="216"/>
    </row>
    <row r="102" spans="18:24" x14ac:dyDescent="0.4">
      <c r="R102" s="220">
        <v>96</v>
      </c>
      <c r="S102" s="211"/>
      <c r="T102" s="221"/>
      <c r="V102" s="214">
        <v>96</v>
      </c>
      <c r="W102" s="213"/>
      <c r="X102" s="216"/>
    </row>
    <row r="103" spans="18:24" x14ac:dyDescent="0.4">
      <c r="R103" s="220">
        <v>97</v>
      </c>
      <c r="S103" s="211"/>
      <c r="T103" s="221"/>
      <c r="V103" s="214">
        <v>97</v>
      </c>
      <c r="W103" s="213"/>
      <c r="X103" s="216"/>
    </row>
    <row r="104" spans="18:24" x14ac:dyDescent="0.4">
      <c r="R104" s="220">
        <v>98</v>
      </c>
      <c r="S104" s="211"/>
      <c r="T104" s="221"/>
      <c r="V104" s="214">
        <v>98</v>
      </c>
      <c r="W104" s="213"/>
      <c r="X104" s="216"/>
    </row>
    <row r="105" spans="18:24" x14ac:dyDescent="0.4">
      <c r="R105" s="220">
        <v>99</v>
      </c>
      <c r="S105" s="211"/>
      <c r="T105" s="221"/>
      <c r="V105" s="214">
        <v>99</v>
      </c>
      <c r="W105" s="213"/>
      <c r="X105" s="216"/>
    </row>
    <row r="106" spans="18:24" ht="15" thickBot="1" x14ac:dyDescent="0.45">
      <c r="R106" s="222">
        <v>100</v>
      </c>
      <c r="S106" s="223"/>
      <c r="T106" s="224"/>
      <c r="V106" s="217">
        <v>100</v>
      </c>
      <c r="W106" s="218"/>
      <c r="X106" s="219"/>
    </row>
    <row r="107" spans="18:24" hidden="1" x14ac:dyDescent="0.4">
      <c r="S107" s="209"/>
      <c r="T107" s="210"/>
    </row>
    <row r="108" spans="18:24" hidden="1" x14ac:dyDescent="0.4">
      <c r="S108" s="209"/>
      <c r="T108" s="210"/>
    </row>
    <row r="109" spans="18:24" hidden="1" x14ac:dyDescent="0.4">
      <c r="S109" s="209"/>
      <c r="T109" s="210"/>
    </row>
    <row r="110" spans="18:24" hidden="1" x14ac:dyDescent="0.4">
      <c r="S110" s="209"/>
      <c r="T110" s="210"/>
    </row>
    <row r="111" spans="18:24" hidden="1" x14ac:dyDescent="0.4">
      <c r="S111" s="209"/>
      <c r="T111" s="210"/>
    </row>
  </sheetData>
  <mergeCells count="40">
    <mergeCell ref="D71:I71"/>
    <mergeCell ref="D38:I39"/>
    <mergeCell ref="D43:I43"/>
    <mergeCell ref="D45:I45"/>
    <mergeCell ref="D47:I48"/>
    <mergeCell ref="D61:I61"/>
    <mergeCell ref="D63:I63"/>
    <mergeCell ref="D65:I66"/>
    <mergeCell ref="W2:W5"/>
    <mergeCell ref="X2:X5"/>
    <mergeCell ref="A60:A61"/>
    <mergeCell ref="C45:C46"/>
    <mergeCell ref="M1:O3"/>
    <mergeCell ref="L40:O40"/>
    <mergeCell ref="A2:A4"/>
    <mergeCell ref="A6:A8"/>
    <mergeCell ref="A10:A12"/>
    <mergeCell ref="A16:A17"/>
    <mergeCell ref="A19:A20"/>
    <mergeCell ref="A41:A42"/>
    <mergeCell ref="D1:K2"/>
    <mergeCell ref="D28:I29"/>
    <mergeCell ref="D35:I36"/>
    <mergeCell ref="D23:I23"/>
    <mergeCell ref="V2:V5"/>
    <mergeCell ref="C32:C33"/>
    <mergeCell ref="C28:C29"/>
    <mergeCell ref="B1:C1"/>
    <mergeCell ref="S2:S5"/>
    <mergeCell ref="T2:T5"/>
    <mergeCell ref="D16:I16"/>
    <mergeCell ref="L16:P17"/>
    <mergeCell ref="R1:T1"/>
    <mergeCell ref="C25:C26"/>
    <mergeCell ref="D25:I26"/>
    <mergeCell ref="L26:O26"/>
    <mergeCell ref="D30:I30"/>
    <mergeCell ref="D32:I33"/>
    <mergeCell ref="R3:R5"/>
    <mergeCell ref="V1:X1"/>
  </mergeCells>
  <conditionalFormatting sqref="R3 R6:R106 R112:R1048576">
    <cfRule type="cellIs" dxfId="18" priority="8" operator="equal">
      <formula>$H$18</formula>
    </cfRule>
  </conditionalFormatting>
  <conditionalFormatting sqref="T2:T1048576">
    <cfRule type="cellIs" dxfId="17" priority="7" operator="lessThan">
      <formula>$H$21</formula>
    </cfRule>
  </conditionalFormatting>
  <conditionalFormatting sqref="V1:V2 V6:V1048576">
    <cfRule type="cellIs" dxfId="16" priority="1" operator="equal">
      <formula>$H$41</formula>
    </cfRule>
  </conditionalFormatting>
  <hyperlinks>
    <hyperlink ref="C25:C26" location="'Power-Binominal-test'!S6" display="Tryk her for S6" xr:uid="{AC9EEA1E-E953-4750-BA4A-E3912ADA3682}"/>
    <hyperlink ref="C32:C33" location="'Power-Binominal-test'!T6" display="Tryk her for T6" xr:uid="{3D52FD43-4F39-4601-A94D-39CA30C0B20E}"/>
    <hyperlink ref="B1" location="Indholdsfortegnelse!A1" display="Indholdsfortegnelse" xr:uid="{EDAE2155-4D8A-479D-91FB-7D887A91E0C4}"/>
    <hyperlink ref="C28:C29" location="'Power-Binominal-test'!W6" display="Tryk her for W6" xr:uid="{3D44E07E-08FD-4D7D-AF65-2EC7CFC2B5EE}"/>
    <hyperlink ref="C45:C46" location="'Power-Binominal-test'!X6" display="Tryk her for X6" xr:uid="{7319EB06-E832-4EB5-8CA1-81624C89FE83}"/>
    <hyperlink ref="M1:O3" location="'Binominal-test'!B1" display="'Binominal-test'!B1" xr:uid="{08D791B9-1E33-4DF5-AE49-51A1AD9404C7}"/>
    <hyperlink ref="B1:C1" location="Indholdsfortegnelse!B1" display="Indholdsfortegnelse" xr:uid="{594FB328-8974-4265-B488-ABA5DDC905B3}"/>
    <hyperlink ref="Q2" location="'Power-Binominal-test'!B48" display="Tilbage" xr:uid="{619B718C-64DE-4194-BC93-B2514EE91E64}"/>
    <hyperlink ref="U2" location="'Power-Binominal-test'!B48" display="Tilbage" xr:uid="{D9B37FB2-2721-47C3-9422-EC6E5AD733D5}"/>
    <hyperlink ref="B28" location="'Power-Binominal-test'!B1" display="Top" xr:uid="{4189CD4F-B2D5-4CAD-83FF-DC2FF1D708F1}"/>
    <hyperlink ref="B49" location="'Power-Binominal-test'!B1" display="Top" xr:uid="{D21F68E0-A2F6-43BD-A629-8311C5747E0E}"/>
  </hyperlinks>
  <pageMargins left="0.7" right="0.7" top="0.75" bottom="0.75" header="0.3" footer="0.3"/>
  <pageSetup paperSize="9" orientation="portrait" r:id="rId1"/>
  <drawing r:id="rId2"/>
  <legacyDrawing r:id="rId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4908C4-AA6E-46AD-B982-4BC77F781FFF}">
  <sheetPr>
    <tabColor theme="2" tint="-0.249977111117893"/>
  </sheetPr>
  <dimension ref="A1:U105"/>
  <sheetViews>
    <sheetView topLeftCell="B1" zoomScaleNormal="100" workbookViewId="0">
      <selection activeCell="B1" sqref="B1:C1"/>
    </sheetView>
  </sheetViews>
  <sheetFormatPr defaultColWidth="0" defaultRowHeight="14.6" zeroHeight="1" outlineLevelCol="1" x14ac:dyDescent="0.4"/>
  <cols>
    <col min="1" max="1" width="36.53515625" hidden="1" customWidth="1" outlineLevel="1"/>
    <col min="2" max="2" width="8.765625" customWidth="1" collapsed="1"/>
    <col min="3" max="17" width="8.765625" customWidth="1"/>
    <col min="18" max="18" width="11.23046875" customWidth="1"/>
    <col min="19" max="19" width="15.53515625" customWidth="1"/>
    <col min="20" max="20" width="15.765625" customWidth="1"/>
    <col min="21" max="21" width="8.765625" customWidth="1"/>
    <col min="22" max="16384" width="8.765625" hidden="1"/>
  </cols>
  <sheetData>
    <row r="1" spans="1:21" x14ac:dyDescent="0.4">
      <c r="B1" s="639" t="s">
        <v>17</v>
      </c>
      <c r="C1" s="639"/>
      <c r="D1" s="780" t="s">
        <v>13</v>
      </c>
      <c r="E1" s="780"/>
      <c r="F1" s="780"/>
      <c r="G1" s="780"/>
      <c r="H1" s="780"/>
      <c r="M1" s="886" t="s">
        <v>631</v>
      </c>
      <c r="N1" s="887"/>
      <c r="O1" s="888"/>
      <c r="R1" s="882" t="s">
        <v>476</v>
      </c>
      <c r="S1" s="895" t="s">
        <v>477</v>
      </c>
      <c r="T1" s="884" t="s">
        <v>478</v>
      </c>
    </row>
    <row r="2" spans="1:21" ht="14.7" customHeight="1" x14ac:dyDescent="0.4">
      <c r="A2" s="876" t="s">
        <v>472</v>
      </c>
      <c r="D2" s="780"/>
      <c r="E2" s="780"/>
      <c r="F2" s="780"/>
      <c r="G2" s="780"/>
      <c r="H2" s="780"/>
      <c r="M2" s="889"/>
      <c r="N2" s="890"/>
      <c r="O2" s="891"/>
      <c r="R2" s="883"/>
      <c r="S2" s="896"/>
      <c r="T2" s="885"/>
    </row>
    <row r="3" spans="1:21" ht="14.7" customHeight="1" thickBot="1" x14ac:dyDescent="0.9">
      <c r="A3" s="876"/>
      <c r="B3" s="789" t="s">
        <v>561</v>
      </c>
      <c r="C3" s="789"/>
      <c r="D3" s="74"/>
      <c r="E3" s="74"/>
      <c r="F3" s="74"/>
      <c r="G3" s="74"/>
      <c r="H3" s="74"/>
      <c r="M3" s="892"/>
      <c r="N3" s="893"/>
      <c r="O3" s="894"/>
      <c r="R3" s="883"/>
      <c r="S3" s="896"/>
      <c r="T3" s="885"/>
    </row>
    <row r="4" spans="1:21" x14ac:dyDescent="0.4">
      <c r="R4" s="883"/>
      <c r="S4" s="896"/>
      <c r="T4" s="885"/>
    </row>
    <row r="5" spans="1:21" x14ac:dyDescent="0.4">
      <c r="A5" s="595" t="s">
        <v>474</v>
      </c>
      <c r="R5" s="220">
        <v>0</v>
      </c>
      <c r="S5" s="256">
        <f>_xlfn.BINOM.DIST(R5,$H$19,$H$20,FALSE)</f>
        <v>1</v>
      </c>
      <c r="T5" s="257">
        <f>SUM(S5:S$105)</f>
        <v>1</v>
      </c>
      <c r="U5" s="120"/>
    </row>
    <row r="6" spans="1:21" x14ac:dyDescent="0.4">
      <c r="A6" s="595"/>
      <c r="D6" t="s">
        <v>172</v>
      </c>
      <c r="R6" s="220">
        <v>1</v>
      </c>
      <c r="S6" s="256"/>
      <c r="T6" s="257"/>
      <c r="U6" s="120"/>
    </row>
    <row r="7" spans="1:21" x14ac:dyDescent="0.4">
      <c r="A7" s="595"/>
      <c r="R7" s="220">
        <v>2</v>
      </c>
      <c r="S7" s="256"/>
      <c r="T7" s="257"/>
      <c r="U7" s="120"/>
    </row>
    <row r="8" spans="1:21" x14ac:dyDescent="0.4">
      <c r="R8" s="220">
        <v>3</v>
      </c>
      <c r="S8" s="256"/>
      <c r="T8" s="257"/>
      <c r="U8" s="120"/>
    </row>
    <row r="9" spans="1:21" ht="14.7" customHeight="1" x14ac:dyDescent="0.4">
      <c r="A9" s="595" t="s">
        <v>473</v>
      </c>
      <c r="R9" s="220">
        <v>4</v>
      </c>
      <c r="S9" s="256"/>
      <c r="T9" s="257"/>
      <c r="U9" s="120"/>
    </row>
    <row r="10" spans="1:21" x14ac:dyDescent="0.4">
      <c r="A10" s="595"/>
      <c r="R10" s="220">
        <v>5</v>
      </c>
      <c r="S10" s="256"/>
      <c r="T10" s="257"/>
      <c r="U10" s="120"/>
    </row>
    <row r="11" spans="1:21" x14ac:dyDescent="0.4">
      <c r="A11" s="595"/>
      <c r="R11" s="220">
        <v>6</v>
      </c>
      <c r="S11" s="256"/>
      <c r="T11" s="257"/>
      <c r="U11" s="120"/>
    </row>
    <row r="12" spans="1:21" x14ac:dyDescent="0.4">
      <c r="A12" s="2"/>
      <c r="D12" t="s">
        <v>173</v>
      </c>
      <c r="R12" s="220">
        <v>7</v>
      </c>
      <c r="S12" s="256"/>
      <c r="T12" s="257"/>
      <c r="U12" s="120"/>
    </row>
    <row r="13" spans="1:21" ht="14.7" customHeight="1" x14ac:dyDescent="0.4">
      <c r="Q13" s="2"/>
      <c r="R13" s="220">
        <v>8</v>
      </c>
      <c r="S13" s="256"/>
      <c r="T13" s="257"/>
      <c r="U13" s="120"/>
    </row>
    <row r="14" spans="1:21" x14ac:dyDescent="0.4">
      <c r="Q14" s="2"/>
      <c r="R14" s="220">
        <v>9</v>
      </c>
      <c r="S14" s="256"/>
      <c r="T14" s="257"/>
      <c r="U14" s="120"/>
    </row>
    <row r="15" spans="1:21" ht="15" thickBot="1" x14ac:dyDescent="0.45">
      <c r="R15" s="220">
        <v>10</v>
      </c>
      <c r="S15" s="256"/>
      <c r="T15" s="257"/>
      <c r="U15" s="120"/>
    </row>
    <row r="16" spans="1:21" x14ac:dyDescent="0.4">
      <c r="A16" s="247" t="s">
        <v>428</v>
      </c>
      <c r="D16" s="790" t="s">
        <v>291</v>
      </c>
      <c r="E16" s="791"/>
      <c r="F16" s="791"/>
      <c r="G16" s="791"/>
      <c r="H16" s="791"/>
      <c r="I16" s="792"/>
      <c r="L16" s="823" t="s">
        <v>190</v>
      </c>
      <c r="M16" s="824"/>
      <c r="N16" s="824"/>
      <c r="O16" s="824"/>
      <c r="P16" s="825"/>
      <c r="R16" s="220">
        <v>11</v>
      </c>
      <c r="S16" s="256"/>
      <c r="T16" s="257"/>
      <c r="U16" s="120"/>
    </row>
    <row r="17" spans="1:21" ht="15" thickBot="1" x14ac:dyDescent="0.45">
      <c r="D17" s="28"/>
      <c r="E17" s="1"/>
      <c r="F17" s="1"/>
      <c r="G17" s="1"/>
      <c r="H17" s="1"/>
      <c r="I17" s="17"/>
      <c r="L17" s="829"/>
      <c r="M17" s="830"/>
      <c r="N17" s="830"/>
      <c r="O17" s="830"/>
      <c r="P17" s="831"/>
      <c r="R17" s="220">
        <v>12</v>
      </c>
      <c r="S17" s="256"/>
      <c r="T17" s="257"/>
      <c r="U17" s="120"/>
    </row>
    <row r="18" spans="1:21" x14ac:dyDescent="0.4">
      <c r="A18" s="225" t="s">
        <v>475</v>
      </c>
      <c r="D18" s="13"/>
      <c r="G18" s="23" t="s">
        <v>479</v>
      </c>
      <c r="H18" s="103"/>
      <c r="I18" s="17"/>
      <c r="R18" s="220">
        <v>13</v>
      </c>
      <c r="S18" s="256"/>
      <c r="T18" s="257"/>
      <c r="U18" s="120"/>
    </row>
    <row r="19" spans="1:21" x14ac:dyDescent="0.4">
      <c r="D19" s="13"/>
      <c r="G19" s="23" t="s">
        <v>177</v>
      </c>
      <c r="H19" s="103"/>
      <c r="I19" s="17"/>
      <c r="R19" s="220">
        <v>14</v>
      </c>
      <c r="S19" s="256"/>
      <c r="T19" s="257"/>
      <c r="U19" s="120"/>
    </row>
    <row r="20" spans="1:21" ht="16.5" customHeight="1" x14ac:dyDescent="0.55000000000000004">
      <c r="A20" s="740" t="s">
        <v>485</v>
      </c>
      <c r="D20" s="13"/>
      <c r="G20" s="23" t="s">
        <v>180</v>
      </c>
      <c r="H20" s="103"/>
      <c r="I20" s="17"/>
      <c r="L20" t="s">
        <v>192</v>
      </c>
      <c r="R20" s="220">
        <v>15</v>
      </c>
      <c r="S20" s="256"/>
      <c r="T20" s="257"/>
      <c r="U20" s="120"/>
    </row>
    <row r="21" spans="1:21" x14ac:dyDescent="0.4">
      <c r="A21" s="740"/>
      <c r="D21" s="13"/>
      <c r="G21" s="23" t="s">
        <v>285</v>
      </c>
      <c r="H21" s="103"/>
      <c r="I21" s="17"/>
      <c r="R21" s="220">
        <v>16</v>
      </c>
      <c r="S21" s="256"/>
      <c r="T21" s="257"/>
      <c r="U21" s="120"/>
    </row>
    <row r="22" spans="1:21" ht="17.149999999999999" x14ac:dyDescent="0.55000000000000004">
      <c r="A22" s="740"/>
      <c r="D22" s="13"/>
      <c r="I22" s="17"/>
      <c r="L22" t="s">
        <v>191</v>
      </c>
      <c r="R22" s="220">
        <v>17</v>
      </c>
      <c r="S22" s="256"/>
      <c r="T22" s="257"/>
      <c r="U22" s="120"/>
    </row>
    <row r="23" spans="1:21" x14ac:dyDescent="0.4">
      <c r="A23" s="740"/>
      <c r="D23" s="13"/>
      <c r="G23" s="23" t="s">
        <v>175</v>
      </c>
      <c r="H23" s="101">
        <f>_xlfn.BINOM.DIST(H18,H19,H20,FALSE)</f>
        <v>1</v>
      </c>
      <c r="I23" s="17"/>
      <c r="R23" s="220">
        <v>18</v>
      </c>
      <c r="S23" s="256"/>
      <c r="T23" s="257"/>
      <c r="U23" s="120"/>
    </row>
    <row r="24" spans="1:21" ht="15" thickBot="1" x14ac:dyDescent="0.45">
      <c r="A24" s="740"/>
      <c r="D24" s="13"/>
      <c r="G24" s="23" t="s">
        <v>176</v>
      </c>
      <c r="H24" s="101">
        <f>_xlfn.BINOM.DIST(H18,H19,H20,TRUE)</f>
        <v>1</v>
      </c>
      <c r="I24" s="17"/>
      <c r="R24" s="220">
        <v>19</v>
      </c>
      <c r="S24" s="256"/>
      <c r="T24" s="257"/>
      <c r="U24" s="120"/>
    </row>
    <row r="25" spans="1:21" x14ac:dyDescent="0.4">
      <c r="D25" s="790" t="s">
        <v>480</v>
      </c>
      <c r="E25" s="791"/>
      <c r="F25" s="791"/>
      <c r="G25" s="791"/>
      <c r="H25" s="791"/>
      <c r="I25" s="792"/>
      <c r="R25" s="220">
        <v>20</v>
      </c>
      <c r="S25" s="256"/>
      <c r="T25" s="257"/>
      <c r="U25" s="120"/>
    </row>
    <row r="26" spans="1:21" x14ac:dyDescent="0.4">
      <c r="A26" t="s">
        <v>486</v>
      </c>
      <c r="D26" s="13"/>
      <c r="I26" s="17"/>
      <c r="R26" s="220">
        <v>21</v>
      </c>
      <c r="S26" s="256"/>
      <c r="T26" s="257"/>
      <c r="U26" s="120"/>
    </row>
    <row r="27" spans="1:21" x14ac:dyDescent="0.4">
      <c r="C27" s="866" t="s">
        <v>195</v>
      </c>
      <c r="D27" s="859" t="s">
        <v>481</v>
      </c>
      <c r="E27" s="860"/>
      <c r="F27" s="860"/>
      <c r="G27" s="860"/>
      <c r="H27" s="860"/>
      <c r="I27" s="861"/>
      <c r="L27" s="657" t="s">
        <v>193</v>
      </c>
      <c r="M27" s="657"/>
      <c r="N27" s="657"/>
      <c r="O27" s="657"/>
      <c r="R27" s="220">
        <v>22</v>
      </c>
      <c r="S27" s="256"/>
      <c r="T27" s="257"/>
    </row>
    <row r="28" spans="1:21" x14ac:dyDescent="0.4">
      <c r="C28" s="866"/>
      <c r="D28" s="859"/>
      <c r="E28" s="860"/>
      <c r="F28" s="860"/>
      <c r="G28" s="860"/>
      <c r="H28" s="860"/>
      <c r="I28" s="861"/>
      <c r="L28" s="16"/>
      <c r="M28" s="16"/>
      <c r="N28" s="16"/>
      <c r="O28" s="16"/>
      <c r="R28" s="220">
        <v>23</v>
      </c>
      <c r="S28" s="256"/>
      <c r="T28" s="257"/>
    </row>
    <row r="29" spans="1:21" ht="15" thickBot="1" x14ac:dyDescent="0.45">
      <c r="D29" s="104"/>
      <c r="E29" s="105"/>
      <c r="F29" s="105"/>
      <c r="G29" s="105"/>
      <c r="H29" s="105"/>
      <c r="I29" s="106"/>
      <c r="R29" s="220">
        <v>24</v>
      </c>
      <c r="S29" s="256"/>
      <c r="T29" s="257"/>
    </row>
    <row r="30" spans="1:21" x14ac:dyDescent="0.4">
      <c r="D30" s="862" t="s">
        <v>182</v>
      </c>
      <c r="E30" s="863"/>
      <c r="F30" s="863"/>
      <c r="G30" s="863"/>
      <c r="H30" s="863"/>
      <c r="I30" s="864"/>
      <c r="R30" s="220">
        <v>25</v>
      </c>
      <c r="S30" s="256"/>
      <c r="T30" s="257"/>
    </row>
    <row r="31" spans="1:21" x14ac:dyDescent="0.4">
      <c r="D31" s="104"/>
      <c r="E31" s="105"/>
      <c r="F31" s="105"/>
      <c r="G31" s="105"/>
      <c r="H31" s="105"/>
      <c r="I31" s="106"/>
      <c r="R31" s="220">
        <v>26</v>
      </c>
      <c r="S31" s="256"/>
      <c r="T31" s="257"/>
    </row>
    <row r="32" spans="1:21" x14ac:dyDescent="0.4">
      <c r="C32" s="866" t="s">
        <v>401</v>
      </c>
      <c r="D32" s="698" t="s">
        <v>402</v>
      </c>
      <c r="E32" s="595"/>
      <c r="F32" s="595"/>
      <c r="G32" s="595"/>
      <c r="H32" s="595"/>
      <c r="I32" s="661"/>
      <c r="R32" s="220">
        <v>27</v>
      </c>
      <c r="S32" s="256"/>
      <c r="T32" s="257"/>
    </row>
    <row r="33" spans="1:20" ht="14.7" customHeight="1" x14ac:dyDescent="0.4">
      <c r="C33" s="866"/>
      <c r="D33" s="698"/>
      <c r="E33" s="595"/>
      <c r="F33" s="595"/>
      <c r="G33" s="595"/>
      <c r="H33" s="595"/>
      <c r="I33" s="661"/>
      <c r="R33" s="220">
        <v>28</v>
      </c>
      <c r="S33" s="256"/>
      <c r="T33" s="257"/>
    </row>
    <row r="34" spans="1:20" x14ac:dyDescent="0.4">
      <c r="D34" s="13"/>
      <c r="I34" s="17"/>
      <c r="R34" s="220">
        <v>29</v>
      </c>
      <c r="S34" s="256"/>
      <c r="T34" s="257"/>
    </row>
    <row r="35" spans="1:20" x14ac:dyDescent="0.4">
      <c r="C35" s="109"/>
      <c r="D35" s="877" t="s">
        <v>482</v>
      </c>
      <c r="E35" s="534"/>
      <c r="F35" s="534"/>
      <c r="G35" s="534"/>
      <c r="H35" s="534"/>
      <c r="I35" s="584"/>
      <c r="R35" s="220">
        <v>30</v>
      </c>
      <c r="S35" s="256"/>
      <c r="T35" s="257"/>
    </row>
    <row r="36" spans="1:20" x14ac:dyDescent="0.4">
      <c r="D36" s="877"/>
      <c r="E36" s="534"/>
      <c r="F36" s="534"/>
      <c r="G36" s="534"/>
      <c r="H36" s="534"/>
      <c r="I36" s="584"/>
      <c r="R36" s="220">
        <v>31</v>
      </c>
      <c r="S36" s="256"/>
      <c r="T36" s="257"/>
    </row>
    <row r="37" spans="1:20" ht="15" thickBot="1" x14ac:dyDescent="0.45">
      <c r="D37" s="18"/>
      <c r="E37" s="21"/>
      <c r="F37" s="21"/>
      <c r="G37" s="21"/>
      <c r="H37" s="21"/>
      <c r="I37" s="27"/>
      <c r="R37" s="220">
        <v>32</v>
      </c>
      <c r="S37" s="256"/>
      <c r="T37" s="257"/>
    </row>
    <row r="38" spans="1:20" x14ac:dyDescent="0.4">
      <c r="A38" s="702" t="s">
        <v>487</v>
      </c>
      <c r="D38" s="790" t="s">
        <v>184</v>
      </c>
      <c r="E38" s="791"/>
      <c r="F38" s="791"/>
      <c r="G38" s="791"/>
      <c r="H38" s="791"/>
      <c r="I38" s="792"/>
      <c r="R38" s="220">
        <v>33</v>
      </c>
      <c r="S38" s="256"/>
      <c r="T38" s="257"/>
    </row>
    <row r="39" spans="1:20" ht="15" thickBot="1" x14ac:dyDescent="0.45">
      <c r="A39" s="702"/>
      <c r="D39" s="18"/>
      <c r="E39" s="21"/>
      <c r="F39" s="21"/>
      <c r="G39" s="21"/>
      <c r="H39" s="21"/>
      <c r="I39" s="27"/>
      <c r="L39" s="657" t="s">
        <v>194</v>
      </c>
      <c r="M39" s="657"/>
      <c r="N39" s="657"/>
      <c r="O39" s="657"/>
      <c r="R39" s="220">
        <v>34</v>
      </c>
      <c r="S39" s="256"/>
      <c r="T39" s="257"/>
    </row>
    <row r="40" spans="1:20" x14ac:dyDescent="0.4">
      <c r="D40" s="790" t="s">
        <v>483</v>
      </c>
      <c r="E40" s="791"/>
      <c r="F40" s="791"/>
      <c r="G40" s="791"/>
      <c r="H40" s="791"/>
      <c r="I40" s="792"/>
      <c r="R40" s="220">
        <v>35</v>
      </c>
      <c r="S40" s="256"/>
      <c r="T40" s="257"/>
    </row>
    <row r="41" spans="1:20" x14ac:dyDescent="0.4">
      <c r="A41" t="s">
        <v>488</v>
      </c>
      <c r="D41" s="13"/>
      <c r="I41" s="17"/>
      <c r="R41" s="220">
        <v>36</v>
      </c>
      <c r="S41" s="256"/>
      <c r="T41" s="257"/>
    </row>
    <row r="42" spans="1:20" x14ac:dyDescent="0.4">
      <c r="D42" s="880" t="s">
        <v>490</v>
      </c>
      <c r="E42" s="559"/>
      <c r="F42" s="559"/>
      <c r="G42" s="559"/>
      <c r="H42" s="559"/>
      <c r="I42" s="881"/>
      <c r="R42" s="220">
        <v>37</v>
      </c>
      <c r="S42" s="256"/>
      <c r="T42" s="257"/>
    </row>
    <row r="43" spans="1:20" x14ac:dyDescent="0.4">
      <c r="D43" s="880"/>
      <c r="E43" s="559"/>
      <c r="F43" s="559"/>
      <c r="G43" s="559"/>
      <c r="H43" s="559"/>
      <c r="I43" s="881"/>
      <c r="R43" s="220">
        <v>38</v>
      </c>
      <c r="S43" s="256"/>
      <c r="T43" s="257"/>
    </row>
    <row r="44" spans="1:20" x14ac:dyDescent="0.4">
      <c r="D44" s="13"/>
      <c r="I44" s="17"/>
      <c r="R44" s="220">
        <v>39</v>
      </c>
      <c r="S44" s="256"/>
      <c r="T44" s="257"/>
    </row>
    <row r="45" spans="1:20" ht="17.149999999999999" x14ac:dyDescent="0.55000000000000004">
      <c r="D45" s="13"/>
      <c r="E45" t="s">
        <v>186</v>
      </c>
      <c r="I45" s="17"/>
      <c r="R45" s="220">
        <v>40</v>
      </c>
      <c r="S45" s="256"/>
      <c r="T45" s="257"/>
    </row>
    <row r="46" spans="1:20" ht="17.149999999999999" x14ac:dyDescent="0.55000000000000004">
      <c r="D46" s="13"/>
      <c r="E46" t="s">
        <v>187</v>
      </c>
      <c r="I46" s="17"/>
      <c r="R46" s="220">
        <v>41</v>
      </c>
      <c r="S46" s="256"/>
      <c r="T46" s="257"/>
    </row>
    <row r="47" spans="1:20" ht="15" thickBot="1" x14ac:dyDescent="0.45">
      <c r="D47" s="18"/>
      <c r="E47" s="21"/>
      <c r="F47" s="21"/>
      <c r="G47" s="21"/>
      <c r="H47" s="21"/>
      <c r="I47" s="27"/>
      <c r="R47" s="220">
        <v>42</v>
      </c>
      <c r="S47" s="256"/>
      <c r="T47" s="257"/>
    </row>
    <row r="48" spans="1:20" x14ac:dyDescent="0.4">
      <c r="C48" s="5" t="s">
        <v>28</v>
      </c>
      <c r="D48" s="790" t="s">
        <v>188</v>
      </c>
      <c r="E48" s="791"/>
      <c r="F48" s="791"/>
      <c r="G48" s="791"/>
      <c r="H48" s="791"/>
      <c r="I48" s="792"/>
      <c r="R48" s="220">
        <v>43</v>
      </c>
      <c r="S48" s="256"/>
      <c r="T48" s="257"/>
    </row>
    <row r="49" spans="1:20" x14ac:dyDescent="0.4">
      <c r="D49" s="13"/>
      <c r="I49" s="17"/>
      <c r="R49" s="220">
        <v>44</v>
      </c>
      <c r="S49" s="256"/>
      <c r="T49" s="257"/>
    </row>
    <row r="50" spans="1:20" x14ac:dyDescent="0.4">
      <c r="D50" s="107" t="s">
        <v>484</v>
      </c>
      <c r="I50" s="17"/>
      <c r="R50" s="220">
        <v>45</v>
      </c>
      <c r="S50" s="256"/>
      <c r="T50" s="257"/>
    </row>
    <row r="51" spans="1:20" ht="15" thickBot="1" x14ac:dyDescent="0.45">
      <c r="D51" s="18"/>
      <c r="E51" s="21"/>
      <c r="F51" s="21"/>
      <c r="G51" s="21"/>
      <c r="H51" s="21"/>
      <c r="I51" s="27"/>
      <c r="R51" s="220">
        <v>46</v>
      </c>
      <c r="S51" s="256"/>
      <c r="T51" s="257"/>
    </row>
    <row r="52" spans="1:20" ht="14.7" customHeight="1" thickBot="1" x14ac:dyDescent="0.45">
      <c r="R52" s="220">
        <v>47</v>
      </c>
      <c r="S52" s="256"/>
      <c r="T52" s="257"/>
    </row>
    <row r="53" spans="1:20" x14ac:dyDescent="0.4">
      <c r="K53" s="12"/>
      <c r="L53" s="40" t="s">
        <v>67</v>
      </c>
      <c r="M53" s="659" t="s">
        <v>189</v>
      </c>
      <c r="N53" s="659"/>
      <c r="O53" s="659"/>
      <c r="P53" s="659"/>
      <c r="Q53" s="659"/>
      <c r="R53" s="220">
        <v>48</v>
      </c>
      <c r="S53" s="256"/>
      <c r="T53" s="257"/>
    </row>
    <row r="54" spans="1:20" x14ac:dyDescent="0.4">
      <c r="K54" s="13"/>
      <c r="M54" s="595"/>
      <c r="N54" s="595"/>
      <c r="O54" s="595"/>
      <c r="P54" s="595"/>
      <c r="Q54" s="595"/>
      <c r="R54" s="220">
        <v>49</v>
      </c>
      <c r="S54" s="256"/>
      <c r="T54" s="257"/>
    </row>
    <row r="55" spans="1:20" x14ac:dyDescent="0.4">
      <c r="K55" s="13"/>
      <c r="M55" s="595"/>
      <c r="N55" s="595"/>
      <c r="O55" s="595"/>
      <c r="P55" s="595"/>
      <c r="Q55" s="595"/>
      <c r="R55" s="220">
        <v>50</v>
      </c>
      <c r="S55" s="256"/>
      <c r="T55" s="257"/>
    </row>
    <row r="56" spans="1:20" x14ac:dyDescent="0.4">
      <c r="K56" s="13"/>
      <c r="M56" s="595"/>
      <c r="N56" s="595"/>
      <c r="O56" s="595"/>
      <c r="P56" s="595"/>
      <c r="Q56" s="595"/>
      <c r="R56" s="220">
        <v>51</v>
      </c>
      <c r="S56" s="256"/>
      <c r="T56" s="257"/>
    </row>
    <row r="57" spans="1:20" x14ac:dyDescent="0.4">
      <c r="K57" s="13"/>
      <c r="M57" s="595"/>
      <c r="N57" s="595"/>
      <c r="O57" s="595"/>
      <c r="P57" s="595"/>
      <c r="Q57" s="595"/>
      <c r="R57" s="220">
        <v>52</v>
      </c>
      <c r="S57" s="256"/>
      <c r="T57" s="257"/>
    </row>
    <row r="58" spans="1:20" ht="15" thickBot="1" x14ac:dyDescent="0.45">
      <c r="A58" s="702" t="s">
        <v>489</v>
      </c>
      <c r="K58" s="18"/>
      <c r="L58" s="21"/>
      <c r="M58" s="662"/>
      <c r="N58" s="662"/>
      <c r="O58" s="662"/>
      <c r="P58" s="662"/>
      <c r="Q58" s="662"/>
      <c r="R58" s="220">
        <v>53</v>
      </c>
      <c r="S58" s="256"/>
      <c r="T58" s="257"/>
    </row>
    <row r="59" spans="1:20" x14ac:dyDescent="0.4">
      <c r="A59" s="702"/>
      <c r="M59" s="2"/>
      <c r="N59" s="2"/>
      <c r="O59" s="2"/>
      <c r="P59" s="2"/>
      <c r="Q59" s="2"/>
      <c r="R59" s="220">
        <v>54</v>
      </c>
      <c r="S59" s="256"/>
      <c r="T59" s="257"/>
    </row>
    <row r="60" spans="1:20" x14ac:dyDescent="0.4">
      <c r="R60" s="220">
        <v>55</v>
      </c>
      <c r="S60" s="256"/>
      <c r="T60" s="257"/>
    </row>
    <row r="61" spans="1:20" x14ac:dyDescent="0.4">
      <c r="R61" s="220">
        <v>56</v>
      </c>
      <c r="S61" s="256"/>
      <c r="T61" s="257"/>
    </row>
    <row r="62" spans="1:20" x14ac:dyDescent="0.4">
      <c r="R62" s="220">
        <v>57</v>
      </c>
      <c r="S62" s="256"/>
      <c r="T62" s="257"/>
    </row>
    <row r="63" spans="1:20" x14ac:dyDescent="0.4">
      <c r="R63" s="220">
        <v>58</v>
      </c>
      <c r="S63" s="256"/>
      <c r="T63" s="257"/>
    </row>
    <row r="64" spans="1:20" x14ac:dyDescent="0.4">
      <c r="R64" s="220">
        <v>59</v>
      </c>
      <c r="S64" s="256"/>
      <c r="T64" s="257"/>
    </row>
    <row r="65" spans="18:20" x14ac:dyDescent="0.4">
      <c r="R65" s="220">
        <v>60</v>
      </c>
      <c r="S65" s="256"/>
      <c r="T65" s="257"/>
    </row>
    <row r="66" spans="18:20" x14ac:dyDescent="0.4">
      <c r="R66" s="220">
        <v>61</v>
      </c>
      <c r="S66" s="256"/>
      <c r="T66" s="257"/>
    </row>
    <row r="67" spans="18:20" x14ac:dyDescent="0.4">
      <c r="R67" s="220">
        <v>62</v>
      </c>
      <c r="S67" s="256"/>
      <c r="T67" s="257"/>
    </row>
    <row r="68" spans="18:20" x14ac:dyDescent="0.4">
      <c r="R68" s="220">
        <v>63</v>
      </c>
      <c r="S68" s="256"/>
      <c r="T68" s="257"/>
    </row>
    <row r="69" spans="18:20" x14ac:dyDescent="0.4">
      <c r="R69" s="220">
        <v>64</v>
      </c>
      <c r="S69" s="256"/>
      <c r="T69" s="257"/>
    </row>
    <row r="70" spans="18:20" x14ac:dyDescent="0.4">
      <c r="R70" s="220">
        <v>65</v>
      </c>
      <c r="S70" s="256"/>
      <c r="T70" s="257"/>
    </row>
    <row r="71" spans="18:20" x14ac:dyDescent="0.4">
      <c r="R71" s="220">
        <v>66</v>
      </c>
      <c r="S71" s="256"/>
      <c r="T71" s="257"/>
    </row>
    <row r="72" spans="18:20" x14ac:dyDescent="0.4">
      <c r="R72" s="220">
        <v>67</v>
      </c>
      <c r="S72" s="256"/>
      <c r="T72" s="257"/>
    </row>
    <row r="73" spans="18:20" x14ac:dyDescent="0.4">
      <c r="R73" s="220">
        <v>68</v>
      </c>
      <c r="S73" s="256"/>
      <c r="T73" s="257"/>
    </row>
    <row r="74" spans="18:20" x14ac:dyDescent="0.4">
      <c r="R74" s="220">
        <v>69</v>
      </c>
      <c r="S74" s="256"/>
      <c r="T74" s="257"/>
    </row>
    <row r="75" spans="18:20" x14ac:dyDescent="0.4">
      <c r="R75" s="220">
        <v>70</v>
      </c>
      <c r="S75" s="256"/>
      <c r="T75" s="257"/>
    </row>
    <row r="76" spans="18:20" x14ac:dyDescent="0.4">
      <c r="R76" s="220">
        <v>71</v>
      </c>
      <c r="S76" s="256"/>
      <c r="T76" s="257"/>
    </row>
    <row r="77" spans="18:20" x14ac:dyDescent="0.4">
      <c r="R77" s="220">
        <v>72</v>
      </c>
      <c r="S77" s="256"/>
      <c r="T77" s="257"/>
    </row>
    <row r="78" spans="18:20" x14ac:dyDescent="0.4">
      <c r="R78" s="220">
        <v>73</v>
      </c>
      <c r="S78" s="256"/>
      <c r="T78" s="257"/>
    </row>
    <row r="79" spans="18:20" x14ac:dyDescent="0.4">
      <c r="R79" s="220">
        <v>74</v>
      </c>
      <c r="S79" s="256"/>
      <c r="T79" s="257"/>
    </row>
    <row r="80" spans="18:20" x14ac:dyDescent="0.4">
      <c r="R80" s="220">
        <v>75</v>
      </c>
      <c r="S80" s="256"/>
      <c r="T80" s="257"/>
    </row>
    <row r="81" spans="18:20" x14ac:dyDescent="0.4">
      <c r="R81" s="220">
        <v>76</v>
      </c>
      <c r="S81" s="256"/>
      <c r="T81" s="257"/>
    </row>
    <row r="82" spans="18:20" x14ac:dyDescent="0.4">
      <c r="R82" s="220">
        <v>77</v>
      </c>
      <c r="S82" s="256"/>
      <c r="T82" s="257"/>
    </row>
    <row r="83" spans="18:20" x14ac:dyDescent="0.4">
      <c r="R83" s="220">
        <v>78</v>
      </c>
      <c r="S83" s="256"/>
      <c r="T83" s="257"/>
    </row>
    <row r="84" spans="18:20" x14ac:dyDescent="0.4">
      <c r="R84" s="220">
        <v>79</v>
      </c>
      <c r="S84" s="256"/>
      <c r="T84" s="257"/>
    </row>
    <row r="85" spans="18:20" x14ac:dyDescent="0.4">
      <c r="R85" s="220">
        <v>80</v>
      </c>
      <c r="S85" s="256"/>
      <c r="T85" s="257"/>
    </row>
    <row r="86" spans="18:20" x14ac:dyDescent="0.4">
      <c r="R86" s="220">
        <v>81</v>
      </c>
      <c r="S86" s="256"/>
      <c r="T86" s="257"/>
    </row>
    <row r="87" spans="18:20" x14ac:dyDescent="0.4">
      <c r="R87" s="220">
        <v>82</v>
      </c>
      <c r="S87" s="256"/>
      <c r="T87" s="257"/>
    </row>
    <row r="88" spans="18:20" x14ac:dyDescent="0.4">
      <c r="R88" s="220">
        <v>83</v>
      </c>
      <c r="S88" s="256"/>
      <c r="T88" s="257"/>
    </row>
    <row r="89" spans="18:20" x14ac:dyDescent="0.4">
      <c r="R89" s="220">
        <v>84</v>
      </c>
      <c r="S89" s="256"/>
      <c r="T89" s="257"/>
    </row>
    <row r="90" spans="18:20" x14ac:dyDescent="0.4">
      <c r="R90" s="220">
        <v>85</v>
      </c>
      <c r="S90" s="256"/>
      <c r="T90" s="257"/>
    </row>
    <row r="91" spans="18:20" x14ac:dyDescent="0.4">
      <c r="R91" s="220">
        <v>86</v>
      </c>
      <c r="S91" s="256"/>
      <c r="T91" s="257"/>
    </row>
    <row r="92" spans="18:20" x14ac:dyDescent="0.4">
      <c r="R92" s="220">
        <v>87</v>
      </c>
      <c r="S92" s="256"/>
      <c r="T92" s="257"/>
    </row>
    <row r="93" spans="18:20" x14ac:dyDescent="0.4">
      <c r="R93" s="220">
        <v>88</v>
      </c>
      <c r="S93" s="256"/>
      <c r="T93" s="257"/>
    </row>
    <row r="94" spans="18:20" x14ac:dyDescent="0.4">
      <c r="R94" s="220">
        <v>89</v>
      </c>
      <c r="S94" s="256"/>
      <c r="T94" s="257"/>
    </row>
    <row r="95" spans="18:20" x14ac:dyDescent="0.4">
      <c r="R95" s="220">
        <v>90</v>
      </c>
      <c r="S95" s="256"/>
      <c r="T95" s="257"/>
    </row>
    <row r="96" spans="18:20" x14ac:dyDescent="0.4">
      <c r="R96" s="220">
        <v>91</v>
      </c>
      <c r="S96" s="256"/>
      <c r="T96" s="257"/>
    </row>
    <row r="97" spans="18:20" x14ac:dyDescent="0.4">
      <c r="R97" s="220">
        <v>92</v>
      </c>
      <c r="S97" s="256"/>
      <c r="T97" s="257"/>
    </row>
    <row r="98" spans="18:20" x14ac:dyDescent="0.4">
      <c r="R98" s="220">
        <v>93</v>
      </c>
      <c r="S98" s="256"/>
      <c r="T98" s="257"/>
    </row>
    <row r="99" spans="18:20" x14ac:dyDescent="0.4">
      <c r="R99" s="220">
        <v>94</v>
      </c>
      <c r="S99" s="256"/>
      <c r="T99" s="257"/>
    </row>
    <row r="100" spans="18:20" x14ac:dyDescent="0.4">
      <c r="R100" s="220">
        <v>95</v>
      </c>
      <c r="S100" s="256"/>
      <c r="T100" s="257"/>
    </row>
    <row r="101" spans="18:20" x14ac:dyDescent="0.4">
      <c r="R101" s="220">
        <v>96</v>
      </c>
      <c r="S101" s="256"/>
      <c r="T101" s="257"/>
    </row>
    <row r="102" spans="18:20" x14ac:dyDescent="0.4">
      <c r="R102" s="220">
        <v>97</v>
      </c>
      <c r="S102" s="256"/>
      <c r="T102" s="257"/>
    </row>
    <row r="103" spans="18:20" x14ac:dyDescent="0.4">
      <c r="R103" s="220">
        <v>98</v>
      </c>
      <c r="S103" s="256"/>
      <c r="T103" s="257"/>
    </row>
    <row r="104" spans="18:20" x14ac:dyDescent="0.4">
      <c r="R104" s="220">
        <v>99</v>
      </c>
      <c r="S104" s="256"/>
      <c r="T104" s="257"/>
    </row>
    <row r="105" spans="18:20" ht="15" thickBot="1" x14ac:dyDescent="0.45">
      <c r="R105" s="222">
        <v>100</v>
      </c>
      <c r="S105" s="258"/>
      <c r="T105" s="259"/>
    </row>
  </sheetData>
  <mergeCells count="29">
    <mergeCell ref="M53:Q58"/>
    <mergeCell ref="D40:I40"/>
    <mergeCell ref="B3:C3"/>
    <mergeCell ref="L39:O39"/>
    <mergeCell ref="D35:I36"/>
    <mergeCell ref="R1:R4"/>
    <mergeCell ref="D30:I30"/>
    <mergeCell ref="D38:I38"/>
    <mergeCell ref="A38:A39"/>
    <mergeCell ref="T1:T4"/>
    <mergeCell ref="D25:I25"/>
    <mergeCell ref="D27:I28"/>
    <mergeCell ref="D32:I33"/>
    <mergeCell ref="D1:H2"/>
    <mergeCell ref="L16:P17"/>
    <mergeCell ref="L27:O27"/>
    <mergeCell ref="M1:O3"/>
    <mergeCell ref="S1:S4"/>
    <mergeCell ref="A58:A59"/>
    <mergeCell ref="B1:C1"/>
    <mergeCell ref="D16:I16"/>
    <mergeCell ref="C32:C33"/>
    <mergeCell ref="C27:C28"/>
    <mergeCell ref="D42:I43"/>
    <mergeCell ref="D48:I48"/>
    <mergeCell ref="A2:A3"/>
    <mergeCell ref="A5:A7"/>
    <mergeCell ref="A9:A11"/>
    <mergeCell ref="A20:A24"/>
  </mergeCells>
  <conditionalFormatting sqref="R1 R5:R1048576">
    <cfRule type="cellIs" dxfId="15" priority="2" operator="equal">
      <formula>$H$19</formula>
    </cfRule>
  </conditionalFormatting>
  <conditionalFormatting sqref="T1:T1048576">
    <cfRule type="cellIs" dxfId="14" priority="1" operator="lessThan">
      <formula>$H$21</formula>
    </cfRule>
  </conditionalFormatting>
  <hyperlinks>
    <hyperlink ref="B1" location="Indholdsfortegnelse!A1" display="Indholdsfortegnelse" xr:uid="{04224976-D5A9-47FD-B84F-92AC50D7D2C1}"/>
    <hyperlink ref="C27:C28" location="'Binominal-test'!S5" display="Tryk her for R5" xr:uid="{05622F97-50BF-4CBF-96A6-E6A6B4E567E0}"/>
    <hyperlink ref="C32:C33" location="'Binominal-test'!T5" display="Tryk her for T5" xr:uid="{A492C0E7-0686-403A-AF5F-E4F7392D6C22}"/>
    <hyperlink ref="M1:O3" location="'Power-Binominal-test'!B1" display="'Power-Binominal-test'!B1" xr:uid="{21AC8D5F-E7FE-4BDE-9C0B-60C0FE2D80AC}"/>
    <hyperlink ref="C48" location="'Binominal-test'!B1" display="Top" xr:uid="{84A3CCC5-32A7-45A4-BAED-EB3A73F25800}"/>
    <hyperlink ref="B3:C3" location="'SPSS Vejledninger'!B686" display="SPSS Vejledning" xr:uid="{8C861B85-8863-485E-9017-6AD03137BB79}"/>
  </hyperlinks>
  <pageMargins left="0.7" right="0.7" top="0.75" bottom="0.75" header="0.3" footer="0.3"/>
  <pageSetup paperSize="9" orientation="portrait" r:id="rId1"/>
  <drawing r:id="rId2"/>
  <legacyDrawing r:id="rId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28C4FE-66ED-4ECE-8A0F-4B0022C95AEC}">
  <sheetPr>
    <tabColor theme="2" tint="-0.249977111117893"/>
  </sheetPr>
  <dimension ref="A1:S78"/>
  <sheetViews>
    <sheetView topLeftCell="B1" workbookViewId="0">
      <selection activeCell="B1" sqref="B1:C1"/>
    </sheetView>
  </sheetViews>
  <sheetFormatPr defaultColWidth="0" defaultRowHeight="14.6" zeroHeight="1" outlineLevelCol="1" x14ac:dyDescent="0.4"/>
  <cols>
    <col min="1" max="1" width="26.23046875" hidden="1" customWidth="1" outlineLevel="1"/>
    <col min="2" max="2" width="8.765625" customWidth="1" collapsed="1"/>
    <col min="3" max="19" width="8.765625" customWidth="1"/>
    <col min="20" max="16384" width="8.765625" hidden="1"/>
  </cols>
  <sheetData>
    <row r="1" spans="1:11" ht="14.7" customHeight="1" x14ac:dyDescent="0.4">
      <c r="B1" s="639" t="s">
        <v>17</v>
      </c>
      <c r="C1" s="639"/>
      <c r="D1" s="780" t="s">
        <v>16</v>
      </c>
      <c r="E1" s="780"/>
      <c r="F1" s="780"/>
      <c r="G1" s="780"/>
      <c r="H1" s="780"/>
      <c r="I1" s="780"/>
      <c r="J1" s="780"/>
      <c r="K1" s="780"/>
    </row>
    <row r="2" spans="1:11" ht="14.7" customHeight="1" x14ac:dyDescent="0.4">
      <c r="D2" s="780"/>
      <c r="E2" s="780"/>
      <c r="F2" s="780"/>
      <c r="G2" s="780"/>
      <c r="H2" s="780"/>
      <c r="I2" s="780"/>
      <c r="J2" s="780"/>
      <c r="K2" s="780"/>
    </row>
    <row r="3" spans="1:11" x14ac:dyDescent="0.4">
      <c r="B3" s="639" t="s">
        <v>561</v>
      </c>
      <c r="C3" s="639"/>
    </row>
    <row r="4" spans="1:11" x14ac:dyDescent="0.4"/>
    <row r="5" spans="1:11" x14ac:dyDescent="0.4"/>
    <row r="6" spans="1:11" x14ac:dyDescent="0.4">
      <c r="A6" s="595" t="s">
        <v>491</v>
      </c>
    </row>
    <row r="7" spans="1:11" x14ac:dyDescent="0.4">
      <c r="A7" s="595"/>
    </row>
    <row r="8" spans="1:11" x14ac:dyDescent="0.4"/>
    <row r="9" spans="1:11" x14ac:dyDescent="0.4"/>
    <row r="10" spans="1:11" x14ac:dyDescent="0.4"/>
    <row r="11" spans="1:11" x14ac:dyDescent="0.4"/>
    <row r="12" spans="1:11" x14ac:dyDescent="0.4"/>
    <row r="13" spans="1:11" x14ac:dyDescent="0.4"/>
    <row r="14" spans="1:11" x14ac:dyDescent="0.4"/>
    <row r="15" spans="1:11" x14ac:dyDescent="0.4"/>
    <row r="16" spans="1:11" x14ac:dyDescent="0.4"/>
    <row r="17" spans="2:2" x14ac:dyDescent="0.4"/>
    <row r="18" spans="2:2" x14ac:dyDescent="0.4"/>
    <row r="19" spans="2:2" x14ac:dyDescent="0.4"/>
    <row r="20" spans="2:2" x14ac:dyDescent="0.4"/>
    <row r="21" spans="2:2" x14ac:dyDescent="0.4"/>
    <row r="22" spans="2:2" x14ac:dyDescent="0.4"/>
    <row r="23" spans="2:2" x14ac:dyDescent="0.4"/>
    <row r="24" spans="2:2" x14ac:dyDescent="0.4"/>
    <row r="25" spans="2:2" x14ac:dyDescent="0.4"/>
    <row r="26" spans="2:2" x14ac:dyDescent="0.4"/>
    <row r="27" spans="2:2" x14ac:dyDescent="0.4"/>
    <row r="28" spans="2:2" x14ac:dyDescent="0.4"/>
    <row r="29" spans="2:2" x14ac:dyDescent="0.4"/>
    <row r="30" spans="2:2" x14ac:dyDescent="0.4">
      <c r="B30" s="5" t="s">
        <v>28</v>
      </c>
    </row>
    <row r="31" spans="2:2" x14ac:dyDescent="0.4"/>
    <row r="32" spans="2:2" x14ac:dyDescent="0.4"/>
    <row r="33" x14ac:dyDescent="0.4"/>
    <row r="34" x14ac:dyDescent="0.4"/>
    <row r="35" x14ac:dyDescent="0.4"/>
    <row r="36" x14ac:dyDescent="0.4"/>
    <row r="37" x14ac:dyDescent="0.4"/>
    <row r="38" x14ac:dyDescent="0.4"/>
    <row r="39" x14ac:dyDescent="0.4"/>
    <row r="40" x14ac:dyDescent="0.4"/>
    <row r="41" x14ac:dyDescent="0.4"/>
    <row r="42" x14ac:dyDescent="0.4"/>
    <row r="43" x14ac:dyDescent="0.4"/>
    <row r="44" x14ac:dyDescent="0.4"/>
    <row r="45" x14ac:dyDescent="0.4"/>
    <row r="46" x14ac:dyDescent="0.4"/>
    <row r="47" x14ac:dyDescent="0.4"/>
    <row r="48" x14ac:dyDescent="0.4"/>
    <row r="49" x14ac:dyDescent="0.4"/>
    <row r="50" x14ac:dyDescent="0.4"/>
    <row r="51" x14ac:dyDescent="0.4"/>
    <row r="52" x14ac:dyDescent="0.4"/>
    <row r="53" x14ac:dyDescent="0.4"/>
    <row r="54" x14ac:dyDescent="0.4"/>
    <row r="55" x14ac:dyDescent="0.4"/>
    <row r="56" x14ac:dyDescent="0.4"/>
    <row r="57" x14ac:dyDescent="0.4"/>
    <row r="58" x14ac:dyDescent="0.4"/>
    <row r="59" x14ac:dyDescent="0.4"/>
    <row r="60" x14ac:dyDescent="0.4"/>
    <row r="61" x14ac:dyDescent="0.4"/>
    <row r="62" x14ac:dyDescent="0.4"/>
    <row r="63" x14ac:dyDescent="0.4"/>
    <row r="64" x14ac:dyDescent="0.4"/>
    <row r="65" spans="2:12" x14ac:dyDescent="0.4"/>
    <row r="66" spans="2:12" x14ac:dyDescent="0.4"/>
    <row r="67" spans="2:12" x14ac:dyDescent="0.4"/>
    <row r="68" spans="2:12" x14ac:dyDescent="0.4"/>
    <row r="69" spans="2:12" x14ac:dyDescent="0.4"/>
    <row r="70" spans="2:12" ht="15" thickBot="1" x14ac:dyDescent="0.45"/>
    <row r="71" spans="2:12" x14ac:dyDescent="0.4">
      <c r="D71" s="12"/>
      <c r="E71" s="40" t="s">
        <v>67</v>
      </c>
      <c r="F71" s="659" t="s">
        <v>258</v>
      </c>
      <c r="G71" s="659"/>
      <c r="H71" s="659"/>
      <c r="I71" s="659"/>
      <c r="J71" s="659"/>
      <c r="K71" s="659"/>
      <c r="L71" s="660"/>
    </row>
    <row r="72" spans="2:12" x14ac:dyDescent="0.4">
      <c r="D72" s="13"/>
      <c r="F72" s="595"/>
      <c r="G72" s="595"/>
      <c r="H72" s="595"/>
      <c r="I72" s="595"/>
      <c r="J72" s="595"/>
      <c r="K72" s="595"/>
      <c r="L72" s="661"/>
    </row>
    <row r="73" spans="2:12" x14ac:dyDescent="0.4">
      <c r="D73" s="13"/>
      <c r="F73" s="595"/>
      <c r="G73" s="595"/>
      <c r="H73" s="595"/>
      <c r="I73" s="595"/>
      <c r="J73" s="595"/>
      <c r="K73" s="595"/>
      <c r="L73" s="661"/>
    </row>
    <row r="74" spans="2:12" ht="15" thickBot="1" x14ac:dyDescent="0.45">
      <c r="B74" s="5" t="s">
        <v>28</v>
      </c>
      <c r="D74" s="18"/>
      <c r="E74" s="21"/>
      <c r="F74" s="662"/>
      <c r="G74" s="662"/>
      <c r="H74" s="662"/>
      <c r="I74" s="662"/>
      <c r="J74" s="662"/>
      <c r="K74" s="662"/>
      <c r="L74" s="663"/>
    </row>
    <row r="75" spans="2:12" x14ac:dyDescent="0.4"/>
    <row r="76" spans="2:12" x14ac:dyDescent="0.4"/>
    <row r="77" spans="2:12" x14ac:dyDescent="0.4"/>
    <row r="78" spans="2:12" x14ac:dyDescent="0.4"/>
  </sheetData>
  <mergeCells count="5">
    <mergeCell ref="D1:K2"/>
    <mergeCell ref="B1:C1"/>
    <mergeCell ref="F71:L74"/>
    <mergeCell ref="A6:A7"/>
    <mergeCell ref="B3:C3"/>
  </mergeCells>
  <hyperlinks>
    <hyperlink ref="B1" location="Indholdsfortegnelse!A1" display="Indholdsfortegnelse" xr:uid="{A10B949B-74E4-4082-9743-1115B3E6AB71}"/>
    <hyperlink ref="B1:C1" location="Indholdsfortegnelse!B1" display="Indholdsfortegnelse" xr:uid="{75C059EE-2BE9-4453-A5DF-3A94F1F1658B}"/>
    <hyperlink ref="B30" location="'(Wilcoxon-matched-pairs-test)'!B1" display="Top" xr:uid="{097A8A75-4F79-4741-9C4F-9FE4DC44D251}"/>
    <hyperlink ref="B74" location="'(Wilcoxon-matched-pairs-test)'!B1" display="Top" xr:uid="{A4C8DE59-16A6-4B32-BD7E-2A40AF7E04A8}"/>
    <hyperlink ref="B3:C3" location="'SPSS Vejledninger'!B976" display="SPSS Vejledning" xr:uid="{2B93CBD0-CEA0-4AE6-9C5D-05AFF9E215E5}"/>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D6240-360A-47D6-8D72-4591C03CCD91}">
  <sheetPr>
    <tabColor theme="5" tint="0.59999389629810485"/>
  </sheetPr>
  <dimension ref="A1:AO107"/>
  <sheetViews>
    <sheetView topLeftCell="B1" zoomScaleNormal="100" workbookViewId="0">
      <selection activeCell="B1" sqref="B1:C1"/>
    </sheetView>
  </sheetViews>
  <sheetFormatPr defaultColWidth="0" defaultRowHeight="14.6" zeroHeight="1" outlineLevelCol="1" x14ac:dyDescent="0.4"/>
  <cols>
    <col min="1" max="1" width="43.53515625" hidden="1" customWidth="1" outlineLevel="1"/>
    <col min="2" max="2" width="8.765625" customWidth="1" collapsed="1"/>
    <col min="3" max="6" width="8.765625" customWidth="1"/>
    <col min="7" max="7" width="11.84375" bestFit="1" customWidth="1"/>
    <col min="8" max="10" width="8.765625" customWidth="1"/>
    <col min="11" max="11" width="32.765625" customWidth="1"/>
    <col min="12" max="30" width="8.765625" customWidth="1"/>
    <col min="31" max="32" width="11.84375" bestFit="1" customWidth="1"/>
    <col min="33" max="35" width="8.765625" customWidth="1"/>
    <col min="36" max="39" width="11.84375" bestFit="1" customWidth="1"/>
    <col min="40" max="41" width="8.765625" customWidth="1"/>
    <col min="42" max="16384" width="8.765625" hidden="1"/>
  </cols>
  <sheetData>
    <row r="1" spans="1:40" ht="14.7" customHeight="1" thickBot="1" x14ac:dyDescent="0.45">
      <c r="B1" s="639" t="s">
        <v>17</v>
      </c>
      <c r="C1" s="639"/>
      <c r="D1" s="780" t="s">
        <v>12</v>
      </c>
      <c r="E1" s="780"/>
      <c r="F1" s="780"/>
      <c r="G1" s="780"/>
      <c r="H1" s="780"/>
      <c r="I1" s="780"/>
      <c r="J1" s="780"/>
      <c r="K1" s="780"/>
      <c r="AB1" s="12"/>
      <c r="AC1" s="51" t="s">
        <v>111</v>
      </c>
      <c r="AD1" s="22"/>
      <c r="AE1" s="71" t="s">
        <v>142</v>
      </c>
      <c r="AF1" s="71" t="s">
        <v>143</v>
      </c>
      <c r="AG1" s="22"/>
      <c r="AH1" s="22"/>
      <c r="AI1" s="22"/>
      <c r="AJ1" s="850" t="s">
        <v>120</v>
      </c>
      <c r="AK1" s="850"/>
      <c r="AL1" s="850"/>
      <c r="AM1" s="850"/>
      <c r="AN1" s="24"/>
    </row>
    <row r="2" spans="1:40" ht="14.7" customHeight="1" x14ac:dyDescent="0.4">
      <c r="A2" s="595" t="s">
        <v>492</v>
      </c>
      <c r="D2" s="780"/>
      <c r="E2" s="780"/>
      <c r="F2" s="780"/>
      <c r="G2" s="780"/>
      <c r="H2" s="780"/>
      <c r="I2" s="780"/>
      <c r="J2" s="780"/>
      <c r="K2" s="780"/>
      <c r="P2" s="632" t="s">
        <v>132</v>
      </c>
      <c r="Q2" s="632"/>
      <c r="R2" s="632"/>
      <c r="S2" s="632"/>
      <c r="T2" s="632"/>
      <c r="U2" s="632"/>
      <c r="V2" s="632"/>
      <c r="W2" s="632"/>
      <c r="X2" s="632"/>
      <c r="Y2" s="632"/>
      <c r="AB2" s="13"/>
      <c r="AC2" s="23"/>
      <c r="AD2" s="23" t="s">
        <v>44</v>
      </c>
      <c r="AE2" s="53" t="e">
        <f>AE4/AE3</f>
        <v>#DIV/0!</v>
      </c>
      <c r="AF2" s="260" t="e">
        <f>AF4/AF3</f>
        <v>#DIV/0!</v>
      </c>
      <c r="AH2" s="23"/>
      <c r="AI2" s="23" t="s">
        <v>124</v>
      </c>
      <c r="AJ2" s="12"/>
      <c r="AK2" s="261" t="e">
        <f>SQRT(AK3)</f>
        <v>#DIV/0!</v>
      </c>
      <c r="AL2" s="12"/>
      <c r="AM2" s="261" t="e">
        <f>SQRT(AM3)</f>
        <v>#DIV/0!</v>
      </c>
      <c r="AN2" s="17"/>
    </row>
    <row r="3" spans="1:40" ht="16.3" x14ac:dyDescent="0.4">
      <c r="A3" s="595"/>
      <c r="B3" s="639" t="s">
        <v>561</v>
      </c>
      <c r="C3" s="639"/>
      <c r="P3" s="632"/>
      <c r="Q3" s="632"/>
      <c r="R3" s="632"/>
      <c r="S3" s="632"/>
      <c r="T3" s="632"/>
      <c r="U3" s="632"/>
      <c r="V3" s="632"/>
      <c r="W3" s="632"/>
      <c r="X3" s="632"/>
      <c r="Y3" s="632"/>
      <c r="AB3" s="13"/>
      <c r="AC3" s="23"/>
      <c r="AD3" s="23" t="s">
        <v>149</v>
      </c>
      <c r="AE3" s="53">
        <f>COUNT(AE5:AE64)</f>
        <v>0</v>
      </c>
      <c r="AF3" s="53">
        <f>COUNT(AF5:AF64)</f>
        <v>0</v>
      </c>
      <c r="AH3" s="23"/>
      <c r="AI3" s="23" t="s">
        <v>122</v>
      </c>
      <c r="AJ3" s="13"/>
      <c r="AK3" s="262" t="e">
        <f>AK4/(AE3-1)</f>
        <v>#DIV/0!</v>
      </c>
      <c r="AL3" s="13"/>
      <c r="AM3" s="262" t="e">
        <f>AM4/(AF3-1)</f>
        <v>#DIV/0!</v>
      </c>
      <c r="AN3" s="17"/>
    </row>
    <row r="4" spans="1:40" x14ac:dyDescent="0.4">
      <c r="E4" t="s">
        <v>79</v>
      </c>
      <c r="AB4" s="13"/>
      <c r="AC4" s="23"/>
      <c r="AD4" s="23" t="s">
        <v>109</v>
      </c>
      <c r="AE4" s="53">
        <f>SUM(AE5:AE64)</f>
        <v>0</v>
      </c>
      <c r="AF4" s="53">
        <f>SUM(AF5:AF64)</f>
        <v>0</v>
      </c>
      <c r="AH4" s="23"/>
      <c r="AI4" s="23" t="s">
        <v>121</v>
      </c>
      <c r="AJ4" s="13"/>
      <c r="AK4" s="262" t="e">
        <f>SUM(AK5:AK64)</f>
        <v>#DIV/0!</v>
      </c>
      <c r="AL4" s="13"/>
      <c r="AM4" s="262" t="e">
        <f>SUM(AM5:AM64)</f>
        <v>#DIV/0!</v>
      </c>
      <c r="AN4" s="17"/>
    </row>
    <row r="5" spans="1:40" ht="14.7" customHeight="1" x14ac:dyDescent="0.4">
      <c r="A5" s="595" t="s">
        <v>493</v>
      </c>
      <c r="AB5" s="13"/>
      <c r="AC5" s="23"/>
      <c r="AD5" s="23"/>
      <c r="AE5" s="54"/>
      <c r="AF5" s="56"/>
      <c r="AH5" s="23"/>
      <c r="AI5" s="23"/>
      <c r="AJ5" s="59" t="e">
        <f>AE5-$AE$2</f>
        <v>#DIV/0!</v>
      </c>
      <c r="AK5" s="60" t="e">
        <f>AJ5^2</f>
        <v>#DIV/0!</v>
      </c>
      <c r="AL5" s="63" t="e">
        <f>AF5-$AF$2</f>
        <v>#DIV/0!</v>
      </c>
      <c r="AM5" s="64" t="e">
        <f>AL5^2</f>
        <v>#DIV/0!</v>
      </c>
      <c r="AN5" s="17"/>
    </row>
    <row r="6" spans="1:40" x14ac:dyDescent="0.4">
      <c r="A6" s="595"/>
      <c r="AB6" s="13"/>
      <c r="AC6" s="23"/>
      <c r="AD6" s="23"/>
      <c r="AE6" s="54"/>
      <c r="AF6" s="56"/>
      <c r="AH6" s="23"/>
      <c r="AI6" s="23"/>
      <c r="AJ6" s="59"/>
      <c r="AK6" s="60"/>
      <c r="AL6" s="63"/>
      <c r="AM6" s="64"/>
      <c r="AN6" s="17"/>
    </row>
    <row r="7" spans="1:40" ht="15" thickBot="1" x14ac:dyDescent="0.45">
      <c r="A7" s="595"/>
      <c r="AB7" s="13"/>
      <c r="AE7" s="54"/>
      <c r="AF7" s="56"/>
      <c r="AH7" s="23"/>
      <c r="AI7" s="23"/>
      <c r="AJ7" s="59"/>
      <c r="AK7" s="60"/>
      <c r="AL7" s="63"/>
      <c r="AM7" s="64"/>
      <c r="AN7" s="17"/>
    </row>
    <row r="8" spans="1:40" ht="14.7" customHeight="1" x14ac:dyDescent="0.4">
      <c r="A8" s="2"/>
      <c r="E8" t="s">
        <v>83</v>
      </c>
      <c r="AB8" s="837" t="s">
        <v>150</v>
      </c>
      <c r="AC8" s="838"/>
      <c r="AD8" s="839"/>
      <c r="AE8" s="54"/>
      <c r="AF8" s="56"/>
      <c r="AG8" s="837" t="s">
        <v>144</v>
      </c>
      <c r="AH8" s="838"/>
      <c r="AI8" s="839"/>
      <c r="AJ8" s="59"/>
      <c r="AK8" s="60"/>
      <c r="AL8" s="63"/>
      <c r="AM8" s="64"/>
      <c r="AN8" s="17"/>
    </row>
    <row r="9" spans="1:40" ht="14.7" customHeight="1" x14ac:dyDescent="0.4">
      <c r="A9" s="595" t="s">
        <v>494</v>
      </c>
      <c r="AB9" s="840"/>
      <c r="AC9" s="747"/>
      <c r="AD9" s="841"/>
      <c r="AE9" s="54"/>
      <c r="AF9" s="56"/>
      <c r="AG9" s="840"/>
      <c r="AH9" s="747"/>
      <c r="AI9" s="841"/>
      <c r="AJ9" s="59"/>
      <c r="AK9" s="60"/>
      <c r="AL9" s="63"/>
      <c r="AM9" s="64"/>
      <c r="AN9" s="17"/>
    </row>
    <row r="10" spans="1:40" x14ac:dyDescent="0.4">
      <c r="A10" s="595"/>
      <c r="AB10" s="840"/>
      <c r="AC10" s="747"/>
      <c r="AD10" s="841"/>
      <c r="AE10" s="54"/>
      <c r="AF10" s="56"/>
      <c r="AG10" s="840"/>
      <c r="AH10" s="747"/>
      <c r="AI10" s="841"/>
      <c r="AJ10" s="59"/>
      <c r="AK10" s="60"/>
      <c r="AL10" s="63"/>
      <c r="AM10" s="64"/>
      <c r="AN10" s="17"/>
    </row>
    <row r="11" spans="1:40" x14ac:dyDescent="0.4">
      <c r="A11" s="595"/>
      <c r="E11" t="s">
        <v>136</v>
      </c>
      <c r="AB11" s="840"/>
      <c r="AC11" s="747"/>
      <c r="AD11" s="841"/>
      <c r="AE11" s="54"/>
      <c r="AF11" s="56"/>
      <c r="AG11" s="840"/>
      <c r="AH11" s="747"/>
      <c r="AI11" s="841"/>
      <c r="AJ11" s="59"/>
      <c r="AK11" s="60"/>
      <c r="AL11" s="63"/>
      <c r="AM11" s="64"/>
      <c r="AN11" s="17"/>
    </row>
    <row r="12" spans="1:40" x14ac:dyDescent="0.4">
      <c r="AB12" s="840"/>
      <c r="AC12" s="747"/>
      <c r="AD12" s="841"/>
      <c r="AE12" s="54"/>
      <c r="AF12" s="56"/>
      <c r="AG12" s="840"/>
      <c r="AH12" s="747"/>
      <c r="AI12" s="841"/>
      <c r="AJ12" s="59"/>
      <c r="AK12" s="60"/>
      <c r="AL12" s="63"/>
      <c r="AM12" s="64"/>
      <c r="AN12" s="17"/>
    </row>
    <row r="13" spans="1:40" ht="15" thickBot="1" x14ac:dyDescent="0.45">
      <c r="A13" s="247" t="s">
        <v>428</v>
      </c>
      <c r="AB13" s="842"/>
      <c r="AC13" s="843"/>
      <c r="AD13" s="844"/>
      <c r="AE13" s="54"/>
      <c r="AF13" s="56"/>
      <c r="AG13" s="840"/>
      <c r="AH13" s="747"/>
      <c r="AI13" s="841"/>
      <c r="AJ13" s="59"/>
      <c r="AK13" s="60"/>
      <c r="AL13" s="63"/>
      <c r="AM13" s="64"/>
      <c r="AN13" s="17"/>
    </row>
    <row r="14" spans="1:40" x14ac:dyDescent="0.4">
      <c r="A14" s="225" t="s">
        <v>429</v>
      </c>
      <c r="E14" t="s">
        <v>137</v>
      </c>
      <c r="AB14" s="52"/>
      <c r="AC14" s="38"/>
      <c r="AD14" s="38"/>
      <c r="AE14" s="54"/>
      <c r="AF14" s="56"/>
      <c r="AG14" s="840"/>
      <c r="AH14" s="747"/>
      <c r="AI14" s="841"/>
      <c r="AJ14" s="59"/>
      <c r="AK14" s="60"/>
      <c r="AL14" s="63"/>
      <c r="AM14" s="64"/>
      <c r="AN14" s="17"/>
    </row>
    <row r="15" spans="1:40" x14ac:dyDescent="0.4">
      <c r="A15" s="702" t="s">
        <v>497</v>
      </c>
      <c r="AB15" s="13"/>
      <c r="AE15" s="54"/>
      <c r="AF15" s="56"/>
      <c r="AG15" s="840"/>
      <c r="AH15" s="747"/>
      <c r="AI15" s="841"/>
      <c r="AJ15" s="59"/>
      <c r="AK15" s="60"/>
      <c r="AL15" s="63"/>
      <c r="AM15" s="64"/>
      <c r="AN15" s="17"/>
    </row>
    <row r="16" spans="1:40" x14ac:dyDescent="0.4">
      <c r="A16" s="702"/>
      <c r="C16" s="855" t="s">
        <v>113</v>
      </c>
      <c r="D16" s="855"/>
      <c r="AB16" s="13"/>
      <c r="AE16" s="54"/>
      <c r="AF16" s="56"/>
      <c r="AG16" s="840"/>
      <c r="AH16" s="747"/>
      <c r="AI16" s="841"/>
      <c r="AJ16" s="59"/>
      <c r="AK16" s="60"/>
      <c r="AL16" s="63"/>
      <c r="AM16" s="64"/>
      <c r="AN16" s="17"/>
    </row>
    <row r="17" spans="1:40" ht="15" thickBot="1" x14ac:dyDescent="0.45">
      <c r="C17" s="855"/>
      <c r="D17" s="855"/>
      <c r="E17" t="s">
        <v>138</v>
      </c>
      <c r="AB17" s="13"/>
      <c r="AE17" s="54"/>
      <c r="AF17" s="56"/>
      <c r="AG17" s="842"/>
      <c r="AH17" s="843"/>
      <c r="AI17" s="844"/>
      <c r="AJ17" s="59"/>
      <c r="AK17" s="60"/>
      <c r="AL17" s="63"/>
      <c r="AM17" s="64"/>
      <c r="AN17" s="17"/>
    </row>
    <row r="18" spans="1:40" ht="14.7" customHeight="1" x14ac:dyDescent="0.4">
      <c r="A18" s="897" t="s">
        <v>495</v>
      </c>
      <c r="AB18" s="13"/>
      <c r="AE18" s="54"/>
      <c r="AF18" s="56"/>
      <c r="AJ18" s="59"/>
      <c r="AK18" s="60"/>
      <c r="AL18" s="63"/>
      <c r="AM18" s="64"/>
      <c r="AN18" s="17"/>
    </row>
    <row r="19" spans="1:40" x14ac:dyDescent="0.4">
      <c r="A19" s="836"/>
      <c r="AB19" s="13"/>
      <c r="AE19" s="54"/>
      <c r="AF19" s="56"/>
      <c r="AJ19" s="59"/>
      <c r="AK19" s="60"/>
      <c r="AL19" s="63"/>
      <c r="AM19" s="64"/>
      <c r="AN19" s="17"/>
    </row>
    <row r="20" spans="1:40" x14ac:dyDescent="0.4">
      <c r="A20" s="263"/>
      <c r="AB20" s="13"/>
      <c r="AE20" s="54"/>
      <c r="AF20" s="56"/>
      <c r="AJ20" s="59"/>
      <c r="AK20" s="60"/>
      <c r="AL20" s="63"/>
      <c r="AM20" s="64"/>
      <c r="AN20" s="17"/>
    </row>
    <row r="21" spans="1:40" x14ac:dyDescent="0.4">
      <c r="A21" s="53"/>
      <c r="E21" t="s">
        <v>139</v>
      </c>
      <c r="AB21" s="13"/>
      <c r="AE21" s="54"/>
      <c r="AF21" s="56"/>
      <c r="AJ21" s="59"/>
      <c r="AK21" s="60"/>
      <c r="AL21" s="63"/>
      <c r="AM21" s="64"/>
      <c r="AN21" s="17"/>
    </row>
    <row r="22" spans="1:40" x14ac:dyDescent="0.4">
      <c r="A22" s="53"/>
      <c r="AB22" s="13"/>
      <c r="AE22" s="54"/>
      <c r="AF22" s="56"/>
      <c r="AJ22" s="59"/>
      <c r="AK22" s="60"/>
      <c r="AL22" s="63"/>
      <c r="AM22" s="64"/>
      <c r="AN22" s="17"/>
    </row>
    <row r="23" spans="1:40" ht="14.7" customHeight="1" x14ac:dyDescent="0.4">
      <c r="A23" s="53"/>
      <c r="Q23" s="82"/>
      <c r="R23" s="82"/>
      <c r="S23" s="82"/>
      <c r="T23" s="82"/>
      <c r="AB23" s="13"/>
      <c r="AE23" s="54"/>
      <c r="AF23" s="56"/>
      <c r="AJ23" s="59"/>
      <c r="AK23" s="60"/>
      <c r="AL23" s="63"/>
      <c r="AM23" s="64"/>
      <c r="AN23" s="17"/>
    </row>
    <row r="24" spans="1:40" x14ac:dyDescent="0.4">
      <c r="A24" s="53"/>
      <c r="E24" t="s">
        <v>140</v>
      </c>
      <c r="AB24" s="13"/>
      <c r="AE24" s="54"/>
      <c r="AF24" s="56"/>
      <c r="AJ24" s="59"/>
      <c r="AK24" s="60"/>
      <c r="AL24" s="63"/>
      <c r="AM24" s="64"/>
      <c r="AN24" s="17"/>
    </row>
    <row r="25" spans="1:40" x14ac:dyDescent="0.4">
      <c r="A25" s="53"/>
      <c r="AB25" s="13"/>
      <c r="AE25" s="54"/>
      <c r="AF25" s="56"/>
      <c r="AJ25" s="59"/>
      <c r="AK25" s="60"/>
      <c r="AL25" s="63"/>
      <c r="AM25" s="64"/>
      <c r="AN25" s="17"/>
    </row>
    <row r="26" spans="1:40" x14ac:dyDescent="0.4">
      <c r="A26" s="53"/>
      <c r="AB26" s="13"/>
      <c r="AE26" s="54"/>
      <c r="AF26" s="56"/>
      <c r="AJ26" s="59"/>
      <c r="AK26" s="60"/>
      <c r="AL26" s="63"/>
      <c r="AM26" s="64"/>
      <c r="AN26" s="17"/>
    </row>
    <row r="27" spans="1:40" x14ac:dyDescent="0.4">
      <c r="A27" s="53"/>
      <c r="AB27" s="13"/>
      <c r="AE27" s="54"/>
      <c r="AF27" s="56"/>
      <c r="AJ27" s="59"/>
      <c r="AK27" s="60"/>
      <c r="AL27" s="63"/>
      <c r="AM27" s="64"/>
      <c r="AN27" s="17"/>
    </row>
    <row r="28" spans="1:40" x14ac:dyDescent="0.4">
      <c r="A28" s="53"/>
      <c r="E28" t="s">
        <v>118</v>
      </c>
      <c r="P28" s="82"/>
      <c r="Q28" s="82"/>
      <c r="R28" s="82"/>
      <c r="S28" s="82"/>
      <c r="T28" s="82"/>
      <c r="AB28" s="13"/>
      <c r="AE28" s="54"/>
      <c r="AF28" s="56"/>
      <c r="AJ28" s="59"/>
      <c r="AK28" s="60"/>
      <c r="AL28" s="63"/>
      <c r="AM28" s="64"/>
      <c r="AN28" s="17"/>
    </row>
    <row r="29" spans="1:40" x14ac:dyDescent="0.4">
      <c r="A29" s="53"/>
      <c r="P29" s="82"/>
      <c r="Q29" s="82"/>
      <c r="R29" s="82"/>
      <c r="S29" s="82"/>
      <c r="T29" s="82"/>
      <c r="AB29" s="13"/>
      <c r="AE29" s="54"/>
      <c r="AF29" s="56"/>
      <c r="AJ29" s="59"/>
      <c r="AK29" s="60"/>
      <c r="AL29" s="63"/>
      <c r="AM29" s="64"/>
      <c r="AN29" s="17"/>
    </row>
    <row r="30" spans="1:40" x14ac:dyDescent="0.4">
      <c r="A30" s="53"/>
      <c r="P30" s="83"/>
      <c r="Q30" s="82"/>
      <c r="R30" s="82"/>
      <c r="S30" s="82"/>
      <c r="T30" s="82"/>
      <c r="AB30" s="13"/>
      <c r="AE30" s="54"/>
      <c r="AF30" s="56"/>
      <c r="AJ30" s="59"/>
      <c r="AK30" s="60"/>
      <c r="AL30" s="63"/>
      <c r="AM30" s="64"/>
      <c r="AN30" s="17"/>
    </row>
    <row r="31" spans="1:40" ht="16.5" customHeight="1" x14ac:dyDescent="0.4">
      <c r="A31" s="53"/>
      <c r="E31" s="595" t="s">
        <v>128</v>
      </c>
      <c r="F31" s="595"/>
      <c r="AB31" s="13"/>
      <c r="AC31" s="73" t="s">
        <v>111</v>
      </c>
      <c r="AE31" s="54"/>
      <c r="AF31" s="56"/>
      <c r="AH31" s="73" t="s">
        <v>111</v>
      </c>
      <c r="AJ31" s="59"/>
      <c r="AK31" s="60"/>
      <c r="AL31" s="63"/>
      <c r="AM31" s="64"/>
      <c r="AN31" s="17"/>
    </row>
    <row r="32" spans="1:40" x14ac:dyDescent="0.4">
      <c r="A32" s="53"/>
      <c r="E32" s="595"/>
      <c r="F32" s="595"/>
      <c r="AB32" s="13"/>
      <c r="AC32" s="5" t="s">
        <v>28</v>
      </c>
      <c r="AE32" s="54"/>
      <c r="AF32" s="56"/>
      <c r="AH32" s="73" t="s">
        <v>28</v>
      </c>
      <c r="AJ32" s="59"/>
      <c r="AK32" s="60"/>
      <c r="AL32" s="63"/>
      <c r="AM32" s="64"/>
      <c r="AN32" s="17"/>
    </row>
    <row r="33" spans="1:40" ht="14.7" customHeight="1" x14ac:dyDescent="0.4">
      <c r="A33" s="836" t="s">
        <v>496</v>
      </c>
      <c r="AB33" s="13"/>
      <c r="AE33" s="54"/>
      <c r="AF33" s="56"/>
      <c r="AJ33" s="59"/>
      <c r="AK33" s="60"/>
      <c r="AL33" s="63"/>
      <c r="AM33" s="64"/>
      <c r="AN33" s="17"/>
    </row>
    <row r="34" spans="1:40" ht="15" thickBot="1" x14ac:dyDescent="0.45">
      <c r="A34" s="836"/>
      <c r="AB34" s="13"/>
      <c r="AE34" s="54"/>
      <c r="AF34" s="56"/>
      <c r="AJ34" s="59"/>
      <c r="AK34" s="60"/>
      <c r="AL34" s="63"/>
      <c r="AM34" s="64"/>
      <c r="AN34" s="17"/>
    </row>
    <row r="35" spans="1:40" ht="14.7" customHeight="1" x14ac:dyDescent="0.4">
      <c r="A35" s="836"/>
      <c r="B35" s="5" t="s">
        <v>28</v>
      </c>
      <c r="E35" s="790" t="s">
        <v>141</v>
      </c>
      <c r="F35" s="791"/>
      <c r="G35" s="791"/>
      <c r="H35" s="791"/>
      <c r="I35" s="791"/>
      <c r="J35" s="791"/>
      <c r="K35" s="792"/>
      <c r="N35" s="908" t="s">
        <v>403</v>
      </c>
      <c r="O35" s="909"/>
      <c r="P35" s="909"/>
      <c r="Q35" s="909"/>
      <c r="R35" s="909"/>
      <c r="S35" s="909"/>
      <c r="T35" s="910"/>
      <c r="U35" s="82"/>
      <c r="V35" s="82"/>
      <c r="AB35" s="13"/>
      <c r="AE35" s="54"/>
      <c r="AF35" s="56"/>
      <c r="AJ35" s="59"/>
      <c r="AK35" s="60"/>
      <c r="AL35" s="63"/>
      <c r="AM35" s="64"/>
      <c r="AN35" s="17"/>
    </row>
    <row r="36" spans="1:40" x14ac:dyDescent="0.4">
      <c r="A36" s="263"/>
      <c r="E36" s="13"/>
      <c r="I36" s="657"/>
      <c r="J36" s="657"/>
      <c r="K36" s="822"/>
      <c r="N36" s="911"/>
      <c r="O36" s="912"/>
      <c r="P36" s="912"/>
      <c r="Q36" s="912"/>
      <c r="R36" s="912"/>
      <c r="S36" s="912"/>
      <c r="T36" s="913"/>
      <c r="AB36" s="13"/>
      <c r="AE36" s="54"/>
      <c r="AF36" s="56"/>
      <c r="AJ36" s="59"/>
      <c r="AK36" s="60"/>
      <c r="AL36" s="63"/>
      <c r="AM36" s="64"/>
      <c r="AN36" s="17"/>
    </row>
    <row r="37" spans="1:40" ht="15" thickBot="1" x14ac:dyDescent="0.45">
      <c r="A37" s="53"/>
      <c r="E37" s="13"/>
      <c r="G37">
        <f>AE3</f>
        <v>0</v>
      </c>
      <c r="J37" s="203"/>
      <c r="K37" s="17"/>
      <c r="N37" s="914"/>
      <c r="O37" s="915"/>
      <c r="P37" s="915"/>
      <c r="Q37" s="915"/>
      <c r="R37" s="915"/>
      <c r="S37" s="915"/>
      <c r="T37" s="916"/>
      <c r="AB37" s="13"/>
      <c r="AE37" s="54"/>
      <c r="AF37" s="56"/>
      <c r="AJ37" s="59"/>
      <c r="AK37" s="60"/>
      <c r="AL37" s="63"/>
      <c r="AM37" s="64"/>
      <c r="AN37" s="17"/>
    </row>
    <row r="38" spans="1:40" x14ac:dyDescent="0.4">
      <c r="A38" s="53"/>
      <c r="E38" s="13"/>
      <c r="G38" t="e">
        <f>AK2</f>
        <v>#DIV/0!</v>
      </c>
      <c r="J38" s="203"/>
      <c r="K38" s="17"/>
      <c r="N38" s="289"/>
      <c r="O38" s="289"/>
      <c r="P38" s="289"/>
      <c r="Q38" s="289"/>
      <c r="R38" s="289"/>
      <c r="S38" s="289"/>
      <c r="T38" s="289"/>
      <c r="AB38" s="13"/>
      <c r="AE38" s="54"/>
      <c r="AF38" s="56"/>
      <c r="AJ38" s="59"/>
      <c r="AK38" s="60"/>
      <c r="AL38" s="63"/>
      <c r="AM38" s="64"/>
      <c r="AN38" s="17"/>
    </row>
    <row r="39" spans="1:40" x14ac:dyDescent="0.4">
      <c r="A39" s="53"/>
      <c r="E39" s="13"/>
      <c r="G39" s="72" t="e">
        <f>G38^2</f>
        <v>#DIV/0!</v>
      </c>
      <c r="K39" s="17"/>
      <c r="AB39" s="13"/>
      <c r="AE39" s="54"/>
      <c r="AF39" s="56"/>
      <c r="AJ39" s="59"/>
      <c r="AK39" s="60"/>
      <c r="AL39" s="63"/>
      <c r="AM39" s="64"/>
      <c r="AN39" s="17"/>
    </row>
    <row r="40" spans="1:40" ht="15" thickBot="1" x14ac:dyDescent="0.45">
      <c r="A40" s="53"/>
      <c r="E40" s="13"/>
      <c r="K40" s="17"/>
      <c r="AB40" s="13"/>
      <c r="AE40" s="54"/>
      <c r="AF40" s="56"/>
      <c r="AJ40" s="59"/>
      <c r="AK40" s="60"/>
      <c r="AL40" s="63"/>
      <c r="AM40" s="64"/>
      <c r="AN40" s="17"/>
    </row>
    <row r="41" spans="1:40" x14ac:dyDescent="0.4">
      <c r="A41" s="53"/>
      <c r="E41" s="13"/>
      <c r="G41">
        <f>AF3</f>
        <v>0</v>
      </c>
      <c r="K41" s="17"/>
      <c r="N41" s="898" t="s">
        <v>615</v>
      </c>
      <c r="O41" s="899"/>
      <c r="P41" s="899"/>
      <c r="Q41" s="899"/>
      <c r="R41" s="899"/>
      <c r="S41" s="899"/>
      <c r="T41" s="900"/>
      <c r="AB41" s="13"/>
      <c r="AE41" s="54"/>
      <c r="AF41" s="56"/>
      <c r="AJ41" s="59"/>
      <c r="AK41" s="60"/>
      <c r="AL41" s="63"/>
      <c r="AM41" s="64"/>
      <c r="AN41" s="17"/>
    </row>
    <row r="42" spans="1:40" ht="14.7" customHeight="1" x14ac:dyDescent="0.4">
      <c r="A42" s="53"/>
      <c r="E42" s="13"/>
      <c r="G42" t="e">
        <f>AM2</f>
        <v>#DIV/0!</v>
      </c>
      <c r="K42" s="17"/>
      <c r="N42" s="901"/>
      <c r="O42" s="701"/>
      <c r="P42" s="701"/>
      <c r="Q42" s="701"/>
      <c r="R42" s="701"/>
      <c r="S42" s="701"/>
      <c r="T42" s="902"/>
      <c r="AB42" s="13"/>
      <c r="AE42" s="54"/>
      <c r="AF42" s="56"/>
      <c r="AJ42" s="59"/>
      <c r="AK42" s="60"/>
      <c r="AL42" s="63"/>
      <c r="AM42" s="64"/>
      <c r="AN42" s="17"/>
    </row>
    <row r="43" spans="1:40" x14ac:dyDescent="0.4">
      <c r="A43" s="53"/>
      <c r="E43" s="13"/>
      <c r="G43" s="72" t="e">
        <f>G42^2</f>
        <v>#DIV/0!</v>
      </c>
      <c r="K43" s="17"/>
      <c r="N43" s="901"/>
      <c r="O43" s="701"/>
      <c r="P43" s="701"/>
      <c r="Q43" s="701"/>
      <c r="R43" s="701"/>
      <c r="S43" s="701"/>
      <c r="T43" s="902"/>
      <c r="AB43" s="13"/>
      <c r="AE43" s="54"/>
      <c r="AF43" s="56"/>
      <c r="AJ43" s="59"/>
      <c r="AK43" s="60"/>
      <c r="AL43" s="63"/>
      <c r="AM43" s="64"/>
      <c r="AN43" s="17"/>
    </row>
    <row r="44" spans="1:40" x14ac:dyDescent="0.4">
      <c r="A44" s="53"/>
      <c r="E44" s="13"/>
      <c r="K44" s="17"/>
      <c r="N44" s="901"/>
      <c r="O44" s="701"/>
      <c r="P44" s="701"/>
      <c r="Q44" s="701"/>
      <c r="R44" s="701"/>
      <c r="S44" s="701"/>
      <c r="T44" s="902"/>
      <c r="AB44" s="13"/>
      <c r="AE44" s="54"/>
      <c r="AF44" s="56"/>
      <c r="AJ44" s="59"/>
      <c r="AK44" s="60"/>
      <c r="AL44" s="63"/>
      <c r="AM44" s="64"/>
      <c r="AN44" s="17"/>
    </row>
    <row r="45" spans="1:40" ht="15" thickBot="1" x14ac:dyDescent="0.45">
      <c r="A45" s="53"/>
      <c r="E45" s="13"/>
      <c r="G45" s="72" t="e">
        <f>(((G37-1)*G39)+((G41-1)*G43))/(G37+G41-2)</f>
        <v>#DIV/0!</v>
      </c>
      <c r="K45" s="17"/>
      <c r="N45" s="903"/>
      <c r="O45" s="904"/>
      <c r="P45" s="904"/>
      <c r="Q45" s="904"/>
      <c r="R45" s="904"/>
      <c r="S45" s="904"/>
      <c r="T45" s="905"/>
      <c r="AB45" s="13"/>
      <c r="AE45" s="54"/>
      <c r="AF45" s="56"/>
      <c r="AJ45" s="59"/>
      <c r="AK45" s="60"/>
      <c r="AL45" s="63"/>
      <c r="AM45" s="64"/>
      <c r="AN45" s="17"/>
    </row>
    <row r="46" spans="1:40" ht="15" thickBot="1" x14ac:dyDescent="0.45">
      <c r="A46" s="53"/>
      <c r="E46" s="13"/>
      <c r="K46" s="17"/>
      <c r="AB46" s="13"/>
      <c r="AE46" s="54"/>
      <c r="AF46" s="56"/>
      <c r="AJ46" s="59"/>
      <c r="AK46" s="60"/>
      <c r="AL46" s="63"/>
      <c r="AM46" s="64"/>
      <c r="AN46" s="17"/>
    </row>
    <row r="47" spans="1:40" ht="15" thickBot="1" x14ac:dyDescent="0.45">
      <c r="A47" s="53"/>
      <c r="E47" s="18"/>
      <c r="F47" s="21"/>
      <c r="G47" s="21"/>
      <c r="H47" s="21"/>
      <c r="I47" s="21"/>
      <c r="J47" s="21"/>
      <c r="K47" s="27"/>
      <c r="N47" s="906" t="s">
        <v>616</v>
      </c>
      <c r="O47" s="582"/>
      <c r="P47" s="582"/>
      <c r="Q47" s="582"/>
      <c r="R47" s="582"/>
      <c r="S47" s="582"/>
      <c r="T47" s="583"/>
      <c r="V47" s="12" t="s">
        <v>617</v>
      </c>
      <c r="W47" s="22"/>
      <c r="X47" s="288" t="s">
        <v>618</v>
      </c>
      <c r="AB47" s="13"/>
      <c r="AE47" s="54"/>
      <c r="AF47" s="56"/>
      <c r="AJ47" s="59"/>
      <c r="AK47" s="60"/>
      <c r="AL47" s="63"/>
      <c r="AM47" s="64"/>
      <c r="AN47" s="17"/>
    </row>
    <row r="48" spans="1:40" x14ac:dyDescent="0.4">
      <c r="A48" s="53"/>
      <c r="E48" s="790" t="s">
        <v>145</v>
      </c>
      <c r="F48" s="791"/>
      <c r="G48" s="791"/>
      <c r="H48" s="791"/>
      <c r="I48" s="791"/>
      <c r="J48" s="791"/>
      <c r="K48" s="792"/>
      <c r="N48" s="877"/>
      <c r="O48" s="534"/>
      <c r="P48" s="534"/>
      <c r="Q48" s="534"/>
      <c r="R48" s="534"/>
      <c r="S48" s="534"/>
      <c r="T48" s="584"/>
      <c r="V48" s="13"/>
      <c r="X48" s="17"/>
      <c r="AB48" s="13"/>
      <c r="AE48" s="54"/>
      <c r="AF48" s="56"/>
      <c r="AJ48" s="59"/>
      <c r="AK48" s="60"/>
      <c r="AL48" s="63"/>
      <c r="AM48" s="64"/>
      <c r="AN48" s="17"/>
    </row>
    <row r="49" spans="1:40" x14ac:dyDescent="0.4">
      <c r="A49" s="53"/>
      <c r="E49" s="13"/>
      <c r="K49" s="17"/>
      <c r="N49" s="877"/>
      <c r="O49" s="534"/>
      <c r="P49" s="534"/>
      <c r="Q49" s="534"/>
      <c r="R49" s="534"/>
      <c r="S49" s="534"/>
      <c r="T49" s="584"/>
      <c r="V49" s="13"/>
      <c r="X49" s="17"/>
      <c r="AB49" s="13"/>
      <c r="AE49" s="54"/>
      <c r="AF49" s="56"/>
      <c r="AJ49" s="59"/>
      <c r="AK49" s="60"/>
      <c r="AL49" s="63"/>
      <c r="AM49" s="64"/>
      <c r="AN49" s="17"/>
    </row>
    <row r="50" spans="1:40" ht="16.5" customHeight="1" x14ac:dyDescent="0.4">
      <c r="A50" s="53"/>
      <c r="E50" s="13"/>
      <c r="I50" s="917" t="s">
        <v>146</v>
      </c>
      <c r="J50" s="917"/>
      <c r="K50" s="918"/>
      <c r="N50" s="877"/>
      <c r="O50" s="534"/>
      <c r="P50" s="534"/>
      <c r="Q50" s="534"/>
      <c r="R50" s="534"/>
      <c r="S50" s="534"/>
      <c r="T50" s="584"/>
      <c r="V50" s="13"/>
      <c r="X50" s="17"/>
      <c r="AB50" s="13"/>
      <c r="AE50" s="54"/>
      <c r="AF50" s="56"/>
      <c r="AJ50" s="59"/>
      <c r="AK50" s="60"/>
      <c r="AL50" s="63"/>
      <c r="AM50" s="64"/>
      <c r="AN50" s="17"/>
    </row>
    <row r="51" spans="1:40" ht="15" thickBot="1" x14ac:dyDescent="0.45">
      <c r="A51" s="53"/>
      <c r="C51" s="781" t="s">
        <v>113</v>
      </c>
      <c r="D51" s="866"/>
      <c r="E51" s="13"/>
      <c r="I51" s="917"/>
      <c r="J51" s="917"/>
      <c r="K51" s="918"/>
      <c r="N51" s="907"/>
      <c r="O51" s="585"/>
      <c r="P51" s="585"/>
      <c r="Q51" s="585"/>
      <c r="R51" s="585"/>
      <c r="S51" s="585"/>
      <c r="T51" s="586"/>
      <c r="V51" s="18"/>
      <c r="W51" s="21"/>
      <c r="X51" s="27"/>
      <c r="AB51" s="13"/>
      <c r="AE51" s="54"/>
      <c r="AF51" s="56"/>
      <c r="AJ51" s="59"/>
      <c r="AK51" s="60"/>
      <c r="AL51" s="63"/>
      <c r="AM51" s="64"/>
      <c r="AN51" s="17"/>
    </row>
    <row r="52" spans="1:40" x14ac:dyDescent="0.4">
      <c r="A52" s="53"/>
      <c r="C52" s="781"/>
      <c r="D52" s="866"/>
      <c r="E52" s="13"/>
      <c r="G52" s="72" t="e">
        <f>AE2</f>
        <v>#DIV/0!</v>
      </c>
      <c r="I52" s="84"/>
      <c r="J52" s="84"/>
      <c r="K52" s="85"/>
      <c r="AB52" s="13"/>
      <c r="AE52" s="54"/>
      <c r="AF52" s="56"/>
      <c r="AJ52" s="59"/>
      <c r="AK52" s="60"/>
      <c r="AL52" s="63"/>
      <c r="AM52" s="64"/>
      <c r="AN52" s="17"/>
    </row>
    <row r="53" spans="1:40" ht="15" thickBot="1" x14ac:dyDescent="0.45">
      <c r="A53" s="255"/>
      <c r="E53" s="13"/>
      <c r="G53" s="72" t="e">
        <f>AF2</f>
        <v>#DIV/0!</v>
      </c>
      <c r="I53" s="84"/>
      <c r="J53" s="84"/>
      <c r="K53" s="85"/>
      <c r="AB53" s="13"/>
      <c r="AE53" s="54"/>
      <c r="AF53" s="56"/>
      <c r="AJ53" s="59"/>
      <c r="AK53" s="60"/>
      <c r="AL53" s="63"/>
      <c r="AM53" s="64"/>
      <c r="AN53" s="17"/>
    </row>
    <row r="54" spans="1:40" ht="17.149999999999999" x14ac:dyDescent="0.55000000000000004">
      <c r="E54" s="13"/>
      <c r="G54" s="72"/>
      <c r="K54" s="17"/>
      <c r="N54" s="1" t="s">
        <v>65</v>
      </c>
      <c r="Q54" s="1" t="s">
        <v>104</v>
      </c>
      <c r="AB54" s="13"/>
      <c r="AE54" s="54"/>
      <c r="AF54" s="56"/>
      <c r="AJ54" s="59"/>
      <c r="AK54" s="60"/>
      <c r="AL54" s="63"/>
      <c r="AM54" s="64"/>
      <c r="AN54" s="17"/>
    </row>
    <row r="55" spans="1:40" x14ac:dyDescent="0.4">
      <c r="E55" s="13"/>
      <c r="F55" t="s">
        <v>79</v>
      </c>
      <c r="G55" s="72" t="e">
        <f>((G52-G53)-(G50-G51))/(SQRT(G45*((1/G37)+(1/G41))))</f>
        <v>#DIV/0!</v>
      </c>
      <c r="K55" s="17"/>
      <c r="N55" s="1"/>
      <c r="AB55" s="13"/>
      <c r="AE55" s="54"/>
      <c r="AF55" s="56"/>
      <c r="AJ55" s="59"/>
      <c r="AK55" s="60"/>
      <c r="AL55" s="63"/>
      <c r="AM55" s="64"/>
      <c r="AN55" s="17"/>
    </row>
    <row r="56" spans="1:40" ht="17.149999999999999" x14ac:dyDescent="0.55000000000000004">
      <c r="E56" s="13"/>
      <c r="K56" s="17"/>
      <c r="N56" s="1" t="s">
        <v>66</v>
      </c>
      <c r="Q56" s="1" t="s">
        <v>104</v>
      </c>
      <c r="AB56" s="13"/>
      <c r="AE56" s="54"/>
      <c r="AF56" s="56"/>
      <c r="AJ56" s="59"/>
      <c r="AK56" s="60"/>
      <c r="AL56" s="63"/>
      <c r="AM56" s="64"/>
      <c r="AN56" s="17"/>
    </row>
    <row r="57" spans="1:40" x14ac:dyDescent="0.4">
      <c r="E57" s="13"/>
      <c r="F57" s="23" t="s">
        <v>84</v>
      </c>
      <c r="G57">
        <f>(G37+G41)-2</f>
        <v>-2</v>
      </c>
      <c r="I57" s="81" t="s">
        <v>69</v>
      </c>
      <c r="K57" s="17"/>
      <c r="AB57" s="13"/>
      <c r="AE57" s="54"/>
      <c r="AF57" s="56"/>
      <c r="AJ57" s="59"/>
      <c r="AK57" s="60"/>
      <c r="AL57" s="63"/>
      <c r="AM57" s="64"/>
      <c r="AN57" s="17"/>
    </row>
    <row r="58" spans="1:40" ht="15" thickBot="1" x14ac:dyDescent="0.45">
      <c r="E58" s="18"/>
      <c r="F58" s="21"/>
      <c r="G58" s="21"/>
      <c r="H58" s="21"/>
      <c r="I58" s="21"/>
      <c r="J58" s="21"/>
      <c r="K58" s="27"/>
      <c r="AB58" s="13"/>
      <c r="AE58" s="54"/>
      <c r="AF58" s="56"/>
      <c r="AJ58" s="59"/>
      <c r="AK58" s="60"/>
      <c r="AL58" s="63"/>
      <c r="AM58" s="64"/>
      <c r="AN58" s="17"/>
    </row>
    <row r="59" spans="1:40" x14ac:dyDescent="0.4">
      <c r="E59" s="790" t="s">
        <v>87</v>
      </c>
      <c r="F59" s="791"/>
      <c r="G59" s="791"/>
      <c r="H59" s="791"/>
      <c r="I59" s="791"/>
      <c r="J59" s="791"/>
      <c r="K59" s="792"/>
      <c r="AB59" s="13"/>
      <c r="AE59" s="54"/>
      <c r="AF59" s="56"/>
      <c r="AJ59" s="59"/>
      <c r="AK59" s="60"/>
      <c r="AL59" s="63"/>
      <c r="AM59" s="64"/>
      <c r="AN59" s="17"/>
    </row>
    <row r="60" spans="1:40" ht="15" thickBot="1" x14ac:dyDescent="0.45">
      <c r="E60" s="13"/>
      <c r="K60" s="17"/>
      <c r="AB60" s="13"/>
      <c r="AE60" s="54"/>
      <c r="AF60" s="56"/>
      <c r="AJ60" s="59"/>
      <c r="AK60" s="60"/>
      <c r="AL60" s="63"/>
      <c r="AM60" s="64"/>
      <c r="AN60" s="17"/>
    </row>
    <row r="61" spans="1:40" x14ac:dyDescent="0.4">
      <c r="E61" s="802" t="s">
        <v>85</v>
      </c>
      <c r="F61" s="803"/>
      <c r="G61" s="803"/>
      <c r="H61" s="803"/>
      <c r="I61" s="803"/>
      <c r="J61" s="803"/>
      <c r="K61" s="804"/>
      <c r="M61" s="12"/>
      <c r="N61" s="40" t="s">
        <v>67</v>
      </c>
      <c r="O61" s="659" t="s">
        <v>147</v>
      </c>
      <c r="P61" s="659"/>
      <c r="Q61" s="659"/>
      <c r="R61" s="659"/>
      <c r="S61" s="659"/>
      <c r="T61" s="659"/>
      <c r="U61" s="659"/>
      <c r="V61" s="660"/>
      <c r="AB61" s="13"/>
      <c r="AE61" s="54"/>
      <c r="AF61" s="56"/>
      <c r="AJ61" s="59"/>
      <c r="AK61" s="60"/>
      <c r="AL61" s="63"/>
      <c r="AM61" s="64"/>
      <c r="AN61" s="17"/>
    </row>
    <row r="62" spans="1:40" x14ac:dyDescent="0.4">
      <c r="E62" s="13"/>
      <c r="G62" s="43" t="s">
        <v>114</v>
      </c>
      <c r="H62">
        <v>0.05</v>
      </c>
      <c r="K62" s="17"/>
      <c r="M62" s="13"/>
      <c r="O62" s="595"/>
      <c r="P62" s="595"/>
      <c r="Q62" s="595"/>
      <c r="R62" s="595"/>
      <c r="S62" s="595"/>
      <c r="T62" s="595"/>
      <c r="U62" s="595"/>
      <c r="V62" s="661"/>
      <c r="AB62" s="13"/>
      <c r="AE62" s="54"/>
      <c r="AF62" s="56"/>
      <c r="AJ62" s="59"/>
      <c r="AK62" s="60"/>
      <c r="AL62" s="63"/>
      <c r="AM62" s="64"/>
      <c r="AN62" s="17"/>
    </row>
    <row r="63" spans="1:40" ht="17.149999999999999" x14ac:dyDescent="0.55000000000000004">
      <c r="E63" s="13"/>
      <c r="F63" s="23" t="s">
        <v>115</v>
      </c>
      <c r="G63" s="23" t="s">
        <v>601</v>
      </c>
      <c r="H63" s="851" t="e">
        <f>SQRT((_xlfn.T.INV((H62/2),G57))^2)</f>
        <v>#NUM!</v>
      </c>
      <c r="I63" s="851"/>
      <c r="J63" s="45" t="s">
        <v>86</v>
      </c>
      <c r="K63" s="17"/>
      <c r="M63" s="13"/>
      <c r="O63" s="595"/>
      <c r="P63" s="595"/>
      <c r="Q63" s="595"/>
      <c r="R63" s="595"/>
      <c r="S63" s="595"/>
      <c r="T63" s="595"/>
      <c r="U63" s="595"/>
      <c r="V63" s="661"/>
      <c r="AB63" s="13"/>
      <c r="AC63" s="73" t="s">
        <v>111</v>
      </c>
      <c r="AE63" s="54"/>
      <c r="AF63" s="56"/>
      <c r="AH63" s="73" t="s">
        <v>111</v>
      </c>
      <c r="AJ63" s="59"/>
      <c r="AK63" s="60"/>
      <c r="AL63" s="63"/>
      <c r="AM63" s="64"/>
      <c r="AN63" s="17"/>
    </row>
    <row r="64" spans="1:40" ht="17.600000000000001" thickBot="1" x14ac:dyDescent="0.6">
      <c r="E64" s="13"/>
      <c r="F64" s="23" t="s">
        <v>116</v>
      </c>
      <c r="G64" s="23" t="s">
        <v>601</v>
      </c>
      <c r="H64" s="851" t="e">
        <f>SQRT((_xlfn.T.INV((H62),G57))^2)</f>
        <v>#NUM!</v>
      </c>
      <c r="I64" s="851"/>
      <c r="J64" s="45" t="s">
        <v>86</v>
      </c>
      <c r="K64" s="17"/>
      <c r="M64" s="13"/>
      <c r="O64" s="595"/>
      <c r="P64" s="595"/>
      <c r="Q64" s="595"/>
      <c r="R64" s="595"/>
      <c r="S64" s="595"/>
      <c r="T64" s="595"/>
      <c r="U64" s="595"/>
      <c r="V64" s="661"/>
      <c r="AB64" s="13"/>
      <c r="AC64" s="5" t="s">
        <v>28</v>
      </c>
      <c r="AE64" s="55"/>
      <c r="AF64" s="57"/>
      <c r="AH64" s="5" t="s">
        <v>28</v>
      </c>
      <c r="AJ64" s="61"/>
      <c r="AK64" s="62"/>
      <c r="AL64" s="65"/>
      <c r="AM64" s="66"/>
      <c r="AN64" s="17"/>
    </row>
    <row r="65" spans="2:40" ht="15" thickBot="1" x14ac:dyDescent="0.45">
      <c r="E65" s="18"/>
      <c r="F65" s="21"/>
      <c r="G65" s="79"/>
      <c r="H65" s="80"/>
      <c r="I65" s="21"/>
      <c r="J65" s="21"/>
      <c r="K65" s="27"/>
      <c r="M65" s="18"/>
      <c r="N65" s="21"/>
      <c r="O65" s="662"/>
      <c r="P65" s="662"/>
      <c r="Q65" s="662"/>
      <c r="R65" s="662"/>
      <c r="S65" s="662"/>
      <c r="T65" s="662"/>
      <c r="U65" s="662"/>
      <c r="V65" s="663"/>
      <c r="AB65" s="18"/>
      <c r="AC65" s="21"/>
      <c r="AD65" s="21"/>
      <c r="AE65" s="21"/>
      <c r="AF65" s="21"/>
      <c r="AG65" s="21"/>
      <c r="AH65" s="21"/>
      <c r="AI65" s="21"/>
      <c r="AJ65" s="21"/>
      <c r="AK65" s="21"/>
      <c r="AL65" s="21"/>
      <c r="AM65" s="21"/>
      <c r="AN65" s="27"/>
    </row>
    <row r="66" spans="2:40" x14ac:dyDescent="0.4">
      <c r="E66" s="790" t="s">
        <v>89</v>
      </c>
      <c r="F66" s="791"/>
      <c r="G66" s="791"/>
      <c r="H66" s="791"/>
      <c r="I66" s="791"/>
      <c r="J66" s="791"/>
      <c r="K66" s="792"/>
    </row>
    <row r="67" spans="2:40" x14ac:dyDescent="0.4">
      <c r="E67" s="13"/>
      <c r="F67" s="1"/>
      <c r="G67" s="1"/>
      <c r="H67" s="1"/>
      <c r="I67" s="1"/>
      <c r="J67" s="1"/>
      <c r="K67" s="17"/>
    </row>
    <row r="68" spans="2:40" x14ac:dyDescent="0.4">
      <c r="E68" s="13"/>
      <c r="F68" s="657" t="s">
        <v>88</v>
      </c>
      <c r="G68" s="657"/>
      <c r="H68" s="657"/>
      <c r="I68" s="657"/>
      <c r="J68" s="657"/>
      <c r="K68" s="17"/>
    </row>
    <row r="69" spans="2:40" x14ac:dyDescent="0.4">
      <c r="E69" s="13"/>
      <c r="K69" s="17"/>
    </row>
    <row r="70" spans="2:40" ht="15" thickBot="1" x14ac:dyDescent="0.45">
      <c r="E70" s="18"/>
      <c r="F70" s="21"/>
      <c r="G70" s="21"/>
      <c r="H70" s="21"/>
      <c r="I70" s="21"/>
      <c r="J70" s="21"/>
      <c r="K70" s="27"/>
    </row>
    <row r="71" spans="2:40" x14ac:dyDescent="0.4"/>
    <row r="72" spans="2:40" ht="17.149999999999999" x14ac:dyDescent="0.55000000000000004">
      <c r="E72" s="657" t="s">
        <v>275</v>
      </c>
      <c r="F72" s="657"/>
      <c r="G72" s="657"/>
      <c r="H72" s="657"/>
      <c r="I72" s="657"/>
      <c r="J72" s="657"/>
      <c r="K72" s="657"/>
    </row>
    <row r="73" spans="2:40" ht="17.149999999999999" x14ac:dyDescent="0.55000000000000004">
      <c r="E73" s="657" t="s">
        <v>273</v>
      </c>
      <c r="F73" s="657"/>
      <c r="G73" s="657"/>
      <c r="H73" s="657"/>
      <c r="I73" s="657"/>
      <c r="J73" s="657"/>
      <c r="K73" s="657"/>
    </row>
    <row r="74" spans="2:40" ht="15" thickBot="1" x14ac:dyDescent="0.45"/>
    <row r="75" spans="2:40" x14ac:dyDescent="0.4">
      <c r="B75" s="5" t="s">
        <v>28</v>
      </c>
      <c r="E75" s="847" t="s">
        <v>119</v>
      </c>
      <c r="F75" s="848"/>
      <c r="G75" s="848"/>
      <c r="H75" s="848"/>
      <c r="I75" s="848"/>
      <c r="J75" s="848"/>
      <c r="K75" s="849"/>
    </row>
    <row r="76" spans="2:40" x14ac:dyDescent="0.4">
      <c r="E76" s="13"/>
      <c r="K76" s="17"/>
    </row>
    <row r="77" spans="2:40" x14ac:dyDescent="0.4">
      <c r="E77" s="13"/>
      <c r="G77" s="72" t="e">
        <f>G52</f>
        <v>#DIV/0!</v>
      </c>
      <c r="K77" s="17"/>
    </row>
    <row r="78" spans="2:40" x14ac:dyDescent="0.4">
      <c r="E78" s="13"/>
      <c r="G78" s="72" t="e">
        <f>G53</f>
        <v>#DIV/0!</v>
      </c>
      <c r="K78" s="17"/>
    </row>
    <row r="79" spans="2:40" x14ac:dyDescent="0.4">
      <c r="E79" s="13"/>
      <c r="G79" s="72"/>
      <c r="K79" s="17"/>
    </row>
    <row r="80" spans="2:40" x14ac:dyDescent="0.4">
      <c r="E80" s="13"/>
      <c r="G80" s="72" t="e">
        <f>G45</f>
        <v>#DIV/0!</v>
      </c>
      <c r="K80" s="17"/>
    </row>
    <row r="81" spans="3:22" x14ac:dyDescent="0.4">
      <c r="E81" s="13"/>
      <c r="G81" s="72"/>
      <c r="K81" s="17"/>
    </row>
    <row r="82" spans="3:22" x14ac:dyDescent="0.4">
      <c r="E82" s="13"/>
      <c r="G82" s="72"/>
      <c r="K82" s="17"/>
    </row>
    <row r="83" spans="3:22" x14ac:dyDescent="0.4">
      <c r="E83" s="13"/>
      <c r="F83" s="23" t="s">
        <v>148</v>
      </c>
      <c r="G83" s="72" t="e">
        <f>(G77-G78)/(SQRT(G80))</f>
        <v>#DIV/0!</v>
      </c>
      <c r="K83" s="17"/>
    </row>
    <row r="84" spans="3:22" x14ac:dyDescent="0.4">
      <c r="E84" s="13"/>
      <c r="K84" s="17"/>
    </row>
    <row r="85" spans="3:22" ht="15" thickBot="1" x14ac:dyDescent="0.45">
      <c r="E85" s="87" t="s">
        <v>152</v>
      </c>
      <c r="F85" s="21"/>
      <c r="G85" s="21"/>
      <c r="H85" s="21"/>
      <c r="I85" s="21"/>
      <c r="J85" s="21"/>
      <c r="K85" s="27"/>
    </row>
    <row r="86" spans="3:22" x14ac:dyDescent="0.4"/>
    <row r="87" spans="3:22" ht="15" thickBot="1" x14ac:dyDescent="0.45"/>
    <row r="88" spans="3:22" ht="14.7" customHeight="1" x14ac:dyDescent="0.4">
      <c r="E88" s="847" t="s">
        <v>127</v>
      </c>
      <c r="F88" s="848"/>
      <c r="G88" s="848"/>
      <c r="H88" s="848"/>
      <c r="I88" s="848"/>
      <c r="J88" s="848"/>
      <c r="K88" s="849"/>
      <c r="M88" s="12"/>
      <c r="N88" s="40" t="s">
        <v>67</v>
      </c>
      <c r="O88" s="582" t="s">
        <v>151</v>
      </c>
      <c r="P88" s="582"/>
      <c r="Q88" s="582"/>
      <c r="R88" s="582"/>
      <c r="S88" s="582"/>
      <c r="T88" s="582"/>
      <c r="U88" s="582"/>
      <c r="V88" s="583"/>
    </row>
    <row r="89" spans="3:22" x14ac:dyDescent="0.4">
      <c r="C89" s="781" t="s">
        <v>113</v>
      </c>
      <c r="D89" s="866"/>
      <c r="E89" s="13"/>
      <c r="K89" s="17"/>
      <c r="M89" s="13"/>
      <c r="O89" s="534"/>
      <c r="P89" s="534"/>
      <c r="Q89" s="534"/>
      <c r="R89" s="534"/>
      <c r="S89" s="534"/>
      <c r="T89" s="534"/>
      <c r="U89" s="534"/>
      <c r="V89" s="584"/>
    </row>
    <row r="90" spans="3:22" x14ac:dyDescent="0.4">
      <c r="C90" s="781"/>
      <c r="D90" s="866"/>
      <c r="E90" s="13"/>
      <c r="G90" s="72" t="e">
        <f>AE2</f>
        <v>#DIV/0!</v>
      </c>
      <c r="K90" s="17"/>
      <c r="M90" s="13"/>
      <c r="O90" s="534"/>
      <c r="P90" s="534"/>
      <c r="Q90" s="534"/>
      <c r="R90" s="534"/>
      <c r="S90" s="534"/>
      <c r="T90" s="534"/>
      <c r="U90" s="534"/>
      <c r="V90" s="584"/>
    </row>
    <row r="91" spans="3:22" x14ac:dyDescent="0.4">
      <c r="E91" s="13"/>
      <c r="G91" s="72" t="e">
        <f>AF2</f>
        <v>#DIV/0!</v>
      </c>
      <c r="K91" s="17"/>
      <c r="M91" s="13"/>
      <c r="O91" s="534"/>
      <c r="P91" s="534"/>
      <c r="Q91" s="534"/>
      <c r="R91" s="534"/>
      <c r="S91" s="534"/>
      <c r="T91" s="534"/>
      <c r="U91" s="534"/>
      <c r="V91" s="584"/>
    </row>
    <row r="92" spans="3:22" x14ac:dyDescent="0.4">
      <c r="E92" s="13"/>
      <c r="G92" s="86">
        <f>AE3</f>
        <v>0</v>
      </c>
      <c r="K92" s="17"/>
      <c r="M92" s="13"/>
      <c r="O92" s="534"/>
      <c r="P92" s="534"/>
      <c r="Q92" s="534"/>
      <c r="R92" s="534"/>
      <c r="S92" s="534"/>
      <c r="T92" s="534"/>
      <c r="U92" s="534"/>
      <c r="V92" s="584"/>
    </row>
    <row r="93" spans="3:22" x14ac:dyDescent="0.4">
      <c r="E93" s="13"/>
      <c r="G93" s="86">
        <f>AF3</f>
        <v>0</v>
      </c>
      <c r="K93" s="17"/>
      <c r="M93" s="13"/>
      <c r="O93" s="534"/>
      <c r="P93" s="534"/>
      <c r="Q93" s="534"/>
      <c r="R93" s="534"/>
      <c r="S93" s="534"/>
      <c r="T93" s="534"/>
      <c r="U93" s="534"/>
      <c r="V93" s="584"/>
    </row>
    <row r="94" spans="3:22" ht="15" thickBot="1" x14ac:dyDescent="0.45">
      <c r="E94" s="13"/>
      <c r="G94" s="72"/>
      <c r="K94" s="17"/>
      <c r="M94" s="18"/>
      <c r="N94" s="21"/>
      <c r="O94" s="585"/>
      <c r="P94" s="585"/>
      <c r="Q94" s="585"/>
      <c r="R94" s="585"/>
      <c r="S94" s="585"/>
      <c r="T94" s="585"/>
      <c r="U94" s="585"/>
      <c r="V94" s="586"/>
    </row>
    <row r="95" spans="3:22" x14ac:dyDescent="0.4">
      <c r="E95" s="13"/>
      <c r="G95" s="72" t="e">
        <f>G45</f>
        <v>#DIV/0!</v>
      </c>
      <c r="K95" s="17"/>
    </row>
    <row r="96" spans="3:22" x14ac:dyDescent="0.4">
      <c r="E96" s="13"/>
      <c r="F96" s="23"/>
      <c r="G96" s="72"/>
      <c r="K96" s="17"/>
    </row>
    <row r="97" spans="2:11" ht="17.149999999999999" x14ac:dyDescent="0.55000000000000004">
      <c r="E97" s="13"/>
      <c r="F97" s="23" t="s">
        <v>131</v>
      </c>
      <c r="G97" s="72" t="e">
        <f>H63</f>
        <v>#NUM!</v>
      </c>
      <c r="K97" s="17"/>
    </row>
    <row r="98" spans="2:11" x14ac:dyDescent="0.4">
      <c r="E98" s="13"/>
      <c r="G98" s="72"/>
      <c r="K98" s="17"/>
    </row>
    <row r="99" spans="2:11" ht="17.149999999999999" x14ac:dyDescent="0.55000000000000004">
      <c r="E99" s="13"/>
      <c r="F99" s="23" t="s">
        <v>129</v>
      </c>
      <c r="G99" s="72" t="e">
        <f>(G90-G91)+(G97*(SQRT(G95*((1/G92)+(1/G93)))))</f>
        <v>#DIV/0!</v>
      </c>
      <c r="K99" s="17"/>
    </row>
    <row r="100" spans="2:11" ht="17.149999999999999" x14ac:dyDescent="0.55000000000000004">
      <c r="E100" s="13"/>
      <c r="F100" s="23" t="s">
        <v>130</v>
      </c>
      <c r="G100" s="72" t="e">
        <f>(G90-G91)-(G97*(SQRT(G95*((1/G92)+(1/G93)))))</f>
        <v>#DIV/0!</v>
      </c>
      <c r="K100" s="17"/>
    </row>
    <row r="101" spans="2:11" x14ac:dyDescent="0.4">
      <c r="E101" s="13"/>
      <c r="K101" s="17"/>
    </row>
    <row r="102" spans="2:11" ht="15" thickBot="1" x14ac:dyDescent="0.45">
      <c r="B102" s="5" t="s">
        <v>28</v>
      </c>
      <c r="E102" s="18"/>
      <c r="F102" s="21"/>
      <c r="G102" s="21"/>
      <c r="H102" s="21"/>
      <c r="I102" s="21"/>
      <c r="J102" s="21"/>
      <c r="K102" s="27"/>
    </row>
    <row r="103" spans="2:11" x14ac:dyDescent="0.4"/>
    <row r="104" spans="2:11" x14ac:dyDescent="0.4"/>
    <row r="105" spans="2:11" x14ac:dyDescent="0.4"/>
    <row r="106" spans="2:11" x14ac:dyDescent="0.4"/>
    <row r="107" spans="2:11" x14ac:dyDescent="0.4"/>
  </sheetData>
  <mergeCells count="36">
    <mergeCell ref="AB8:AD13"/>
    <mergeCell ref="AJ1:AM1"/>
    <mergeCell ref="AG8:AI17"/>
    <mergeCell ref="D1:K2"/>
    <mergeCell ref="B1:C1"/>
    <mergeCell ref="P2:Y3"/>
    <mergeCell ref="C16:D17"/>
    <mergeCell ref="B3:C3"/>
    <mergeCell ref="E31:F32"/>
    <mergeCell ref="E48:K48"/>
    <mergeCell ref="I50:K51"/>
    <mergeCell ref="E35:K35"/>
    <mergeCell ref="I36:K36"/>
    <mergeCell ref="N41:T45"/>
    <mergeCell ref="N47:T51"/>
    <mergeCell ref="N35:T37"/>
    <mergeCell ref="E88:K88"/>
    <mergeCell ref="C51:D52"/>
    <mergeCell ref="E59:K59"/>
    <mergeCell ref="C89:D90"/>
    <mergeCell ref="O88:V94"/>
    <mergeCell ref="O61:V65"/>
    <mergeCell ref="E75:K75"/>
    <mergeCell ref="E72:K72"/>
    <mergeCell ref="E73:K73"/>
    <mergeCell ref="H64:I64"/>
    <mergeCell ref="E66:K66"/>
    <mergeCell ref="F68:J68"/>
    <mergeCell ref="E61:K61"/>
    <mergeCell ref="H63:I63"/>
    <mergeCell ref="A18:A19"/>
    <mergeCell ref="A33:A35"/>
    <mergeCell ref="A15:A16"/>
    <mergeCell ref="A2:A3"/>
    <mergeCell ref="A5:A7"/>
    <mergeCell ref="A9:A11"/>
  </mergeCells>
  <hyperlinks>
    <hyperlink ref="B1" location="Indholdsfortegnelse!A1" display="Indholdsfortegnelse" xr:uid="{DB6BF74A-29F6-4251-8510-12A31378898C}"/>
    <hyperlink ref="AC1" location="'Independent-samples t-test'!B68" display="Tilbage" xr:uid="{2BDAF802-9D69-4492-A39B-D620075FEC0B}"/>
    <hyperlink ref="AC32" location="'Independent-samples t-test'!AC1" display="Top" xr:uid="{6673A478-5BDA-4D7E-A4CC-411A2B948580}"/>
    <hyperlink ref="AC64" location="'Independent-samples t-test'!AC1" display="Top" xr:uid="{5649AB50-99A8-4E81-A5EE-02CC1B09090D}"/>
    <hyperlink ref="AH64" location="'Independent-samples t-test'!AH1" display="Top" xr:uid="{670A99D9-AEE0-4023-A2F5-6462DD93D12F}"/>
    <hyperlink ref="AH32" location="'Independent-samples t-test'!AH1" display="Top" xr:uid="{4D0D53F5-5A2A-430A-AC3E-82F3CFDB5225}"/>
    <hyperlink ref="AC31" location="'Independent-samples t-test'!B68" display="Tilbage" xr:uid="{561FCCED-8D36-4002-B7C0-EC1EF52C66F1}"/>
    <hyperlink ref="AH31" location="'Independent-samples t-test'!B68" display="Tilbage" xr:uid="{A8D87460-A767-4920-98A0-6BC7AD5EE5E3}"/>
    <hyperlink ref="AC63" location="'Independent-samples t-test'!B68" display="Tilbage" xr:uid="{5A3D6BED-3673-4F7F-94CA-2F08B13E92FC}"/>
    <hyperlink ref="AH63" location="'Independent-samples t-test'!B68" display="Tilbage" xr:uid="{2CE9BF59-08E5-4591-B5FF-F821AA110F76}"/>
    <hyperlink ref="E61:K61" location="Tabeller!B193" display="Tabel E.6" xr:uid="{CD9047A1-6D38-49F0-9D29-B8818A629419}"/>
    <hyperlink ref="C51:D52" location="'Independent-samples t-test'!AN1" display="Indtast dit eget datasæt her" xr:uid="{3DA37EFE-8F70-43AF-A9FF-254ADF7521F7}"/>
    <hyperlink ref="C89:D90" location="'Independent-samples t-test'!AN1" display="Indtast dit eget datasæt her" xr:uid="{5BD2FD8B-4952-4D26-9C5D-C9C9697EB34D}"/>
    <hyperlink ref="B35" location="'Independent-samples t-test'!B1" display="Top" xr:uid="{1039EE52-EB1A-4346-8947-192891816E56}"/>
    <hyperlink ref="B75" location="'Independent-samples t-test'!B1" display="Top" xr:uid="{C2B0CC47-88AA-439D-98B3-E4D2511B7093}"/>
    <hyperlink ref="B102" location="'Independent-samples t-test'!B1" display="Top" xr:uid="{59E705A7-EBEA-4F0F-87F2-49A4CC72A5F5}"/>
    <hyperlink ref="B1:C1" location="Indholdsfortegnelse!B1" display="Indholdsfortegnelse" xr:uid="{FAAE3EBE-03DF-42A9-927E-8502A58A15B2}"/>
    <hyperlink ref="C16:D17" location="'Independent-samples t-test'!AN1" display="Indtast dit eget datasæt her" xr:uid="{97DEA7FB-0BBC-4F1E-9426-0A72F54BBD74}"/>
    <hyperlink ref="B3:C3" location="'SPSS Vejledninger'!B590" display="SPSS Vejledning" xr:uid="{CBACDAFA-7113-465F-BE47-C52997FD9881}"/>
  </hyperlinks>
  <pageMargins left="0.7" right="0.7" top="0.75" bottom="0.75" header="0.3" footer="0.3"/>
  <pageSetup paperSize="9" orientation="portrait" r:id="rId1"/>
  <drawing r:id="rId2"/>
  <legacyDrawing r:id="rId3"/>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33825F-3B82-4299-8B25-88736A88E404}">
  <sheetPr>
    <tabColor theme="5" tint="0.59999389629810485"/>
  </sheetPr>
  <dimension ref="A1:U147"/>
  <sheetViews>
    <sheetView topLeftCell="B1" workbookViewId="0">
      <selection activeCell="B1" sqref="B1:C1"/>
    </sheetView>
  </sheetViews>
  <sheetFormatPr defaultColWidth="0" defaultRowHeight="14.6" zeroHeight="1" outlineLevelCol="1" x14ac:dyDescent="0.4"/>
  <cols>
    <col min="1" max="1" width="31" hidden="1" customWidth="1" outlineLevel="1"/>
    <col min="2" max="2" width="8.765625" customWidth="1" collapsed="1"/>
    <col min="3" max="4" width="8.765625" customWidth="1"/>
    <col min="5" max="5" width="14.765625" bestFit="1" customWidth="1"/>
    <col min="6" max="7" width="10.53515625" customWidth="1"/>
    <col min="8" max="8" width="10.53515625" bestFit="1" customWidth="1"/>
    <col min="9" max="21" width="8.765625" customWidth="1"/>
    <col min="22" max="16384" width="8.765625" hidden="1"/>
  </cols>
  <sheetData>
    <row r="1" spans="1:18" x14ac:dyDescent="0.4">
      <c r="B1" s="639" t="s">
        <v>17</v>
      </c>
      <c r="C1" s="639"/>
      <c r="D1" s="780" t="s">
        <v>14</v>
      </c>
      <c r="E1" s="780"/>
      <c r="F1" s="780"/>
      <c r="G1" s="780"/>
      <c r="H1" s="780"/>
      <c r="K1" s="919" t="s">
        <v>227</v>
      </c>
      <c r="L1" s="919"/>
      <c r="M1" s="919"/>
      <c r="N1" s="919"/>
      <c r="O1" s="919"/>
    </row>
    <row r="2" spans="1:18" x14ac:dyDescent="0.4">
      <c r="D2" s="780"/>
      <c r="E2" s="780"/>
      <c r="F2" s="780"/>
      <c r="G2" s="780"/>
      <c r="H2" s="780"/>
      <c r="K2" s="919"/>
      <c r="L2" s="919"/>
      <c r="M2" s="919"/>
      <c r="N2" s="919"/>
      <c r="O2" s="919"/>
    </row>
    <row r="3" spans="1:18" x14ac:dyDescent="0.4">
      <c r="A3" s="595" t="s">
        <v>498</v>
      </c>
      <c r="B3" s="639" t="s">
        <v>561</v>
      </c>
      <c r="C3" s="639"/>
      <c r="K3" s="559" t="s">
        <v>226</v>
      </c>
      <c r="L3" s="559"/>
      <c r="M3" s="559"/>
      <c r="N3" s="559"/>
      <c r="O3" s="559"/>
    </row>
    <row r="4" spans="1:18" ht="14.7" customHeight="1" x14ac:dyDescent="0.4">
      <c r="A4" s="595"/>
      <c r="K4" s="559"/>
      <c r="L4" s="559"/>
      <c r="M4" s="559"/>
      <c r="N4" s="559"/>
      <c r="O4" s="559"/>
    </row>
    <row r="5" spans="1:18" ht="16.3" x14ac:dyDescent="0.4">
      <c r="B5" s="926" t="s">
        <v>562</v>
      </c>
      <c r="C5" s="926"/>
      <c r="E5" t="s">
        <v>196</v>
      </c>
    </row>
    <row r="6" spans="1:18" ht="16.3" x14ac:dyDescent="0.4">
      <c r="A6" s="94" t="s">
        <v>499</v>
      </c>
      <c r="B6" s="926"/>
      <c r="C6" s="926"/>
    </row>
    <row r="7" spans="1:18" x14ac:dyDescent="0.4"/>
    <row r="8" spans="1:18" x14ac:dyDescent="0.4">
      <c r="A8" s="247" t="s">
        <v>428</v>
      </c>
    </row>
    <row r="9" spans="1:18" x14ac:dyDescent="0.4"/>
    <row r="10" spans="1:18" x14ac:dyDescent="0.4">
      <c r="A10" s="225" t="s">
        <v>500</v>
      </c>
    </row>
    <row r="11" spans="1:18" ht="16.3" x14ac:dyDescent="0.4">
      <c r="A11" s="225" t="s">
        <v>501</v>
      </c>
      <c r="E11" t="s">
        <v>197</v>
      </c>
    </row>
    <row r="12" spans="1:18" ht="16.5" customHeight="1" x14ac:dyDescent="0.4">
      <c r="R12" s="2"/>
    </row>
    <row r="13" spans="1:18" x14ac:dyDescent="0.4">
      <c r="A13" s="702" t="s">
        <v>502</v>
      </c>
      <c r="R13" s="2"/>
    </row>
    <row r="14" spans="1:18" x14ac:dyDescent="0.4">
      <c r="A14" s="702"/>
    </row>
    <row r="15" spans="1:18" x14ac:dyDescent="0.4">
      <c r="A15" s="702"/>
    </row>
    <row r="16" spans="1:18" x14ac:dyDescent="0.4">
      <c r="E16" t="s">
        <v>46</v>
      </c>
    </row>
    <row r="17" spans="1:19" x14ac:dyDescent="0.4"/>
    <row r="18" spans="1:19" x14ac:dyDescent="0.4">
      <c r="A18" s="94" t="s">
        <v>503</v>
      </c>
    </row>
    <row r="19" spans="1:19" x14ac:dyDescent="0.4"/>
    <row r="20" spans="1:19" x14ac:dyDescent="0.4">
      <c r="A20" s="247" t="s">
        <v>428</v>
      </c>
      <c r="E20" s="23" t="s">
        <v>84</v>
      </c>
    </row>
    <row r="21" spans="1:19" x14ac:dyDescent="0.4">
      <c r="E21" s="23"/>
    </row>
    <row r="22" spans="1:19" x14ac:dyDescent="0.4">
      <c r="A22" t="s">
        <v>505</v>
      </c>
      <c r="E22" s="23"/>
    </row>
    <row r="23" spans="1:19" x14ac:dyDescent="0.4"/>
    <row r="24" spans="1:19" ht="15" thickBot="1" x14ac:dyDescent="0.45">
      <c r="E24" s="559" t="s">
        <v>207</v>
      </c>
    </row>
    <row r="25" spans="1:19" x14ac:dyDescent="0.4">
      <c r="E25" s="559"/>
      <c r="L25" s="908" t="s">
        <v>198</v>
      </c>
      <c r="M25" s="909"/>
      <c r="N25" s="909"/>
      <c r="O25" s="909"/>
      <c r="P25" s="910"/>
    </row>
    <row r="26" spans="1:19" x14ac:dyDescent="0.4">
      <c r="E26" s="559"/>
      <c r="L26" s="911"/>
      <c r="M26" s="912"/>
      <c r="N26" s="912"/>
      <c r="O26" s="912"/>
      <c r="P26" s="913"/>
    </row>
    <row r="27" spans="1:19" ht="15" thickBot="1" x14ac:dyDescent="0.45">
      <c r="E27" s="559"/>
      <c r="L27" s="914"/>
      <c r="M27" s="915"/>
      <c r="N27" s="915"/>
      <c r="O27" s="915"/>
      <c r="P27" s="916"/>
    </row>
    <row r="28" spans="1:19" ht="15" thickBot="1" x14ac:dyDescent="0.45"/>
    <row r="29" spans="1:19" x14ac:dyDescent="0.4">
      <c r="B29" s="5" t="s">
        <v>28</v>
      </c>
      <c r="D29" s="790" t="s">
        <v>205</v>
      </c>
      <c r="E29" s="791"/>
      <c r="F29" s="791"/>
      <c r="G29" s="791"/>
      <c r="H29" s="791"/>
      <c r="I29" s="792"/>
    </row>
    <row r="30" spans="1:19" x14ac:dyDescent="0.4">
      <c r="D30" s="13"/>
      <c r="I30" s="17"/>
      <c r="L30" s="595" t="s">
        <v>199</v>
      </c>
      <c r="M30" s="595"/>
      <c r="N30" s="595"/>
      <c r="O30" s="595"/>
      <c r="P30" s="595"/>
      <c r="Q30" s="595"/>
      <c r="R30" s="595"/>
      <c r="S30" s="595"/>
    </row>
    <row r="31" spans="1:19" ht="14.7" customHeight="1" x14ac:dyDescent="0.4">
      <c r="D31" s="13" t="s">
        <v>206</v>
      </c>
      <c r="E31" s="2"/>
      <c r="F31" s="2"/>
      <c r="G31" s="2"/>
      <c r="H31" s="2"/>
      <c r="I31" s="109"/>
      <c r="J31" s="2"/>
      <c r="L31" s="2"/>
      <c r="M31" s="2"/>
      <c r="N31" s="2"/>
      <c r="O31" s="2"/>
      <c r="P31" s="2"/>
      <c r="Q31" s="2"/>
      <c r="R31" s="2"/>
      <c r="S31" s="2"/>
    </row>
    <row r="32" spans="1:19" x14ac:dyDescent="0.4">
      <c r="D32" s="33"/>
      <c r="E32" s="2"/>
      <c r="F32" s="2"/>
      <c r="G32" s="2"/>
      <c r="H32" s="2"/>
      <c r="I32" s="109"/>
      <c r="J32" s="2"/>
    </row>
    <row r="33" spans="4:12" ht="17.600000000000001" thickBot="1" x14ac:dyDescent="0.6">
      <c r="D33" s="13"/>
      <c r="F33" s="1" t="s">
        <v>220</v>
      </c>
      <c r="G33" s="1" t="s">
        <v>221</v>
      </c>
      <c r="I33" s="17"/>
    </row>
    <row r="34" spans="4:12" ht="17.600000000000001" thickBot="1" x14ac:dyDescent="0.6">
      <c r="D34" s="13"/>
      <c r="E34" s="116" t="s">
        <v>203</v>
      </c>
      <c r="F34" s="112"/>
      <c r="G34" s="110"/>
      <c r="H34" s="115" t="s">
        <v>202</v>
      </c>
      <c r="I34" s="17"/>
      <c r="L34" t="s">
        <v>200</v>
      </c>
    </row>
    <row r="35" spans="4:12" ht="17.149999999999999" x14ac:dyDescent="0.55000000000000004">
      <c r="D35" s="25" t="s">
        <v>204</v>
      </c>
      <c r="E35" s="113"/>
      <c r="F35" s="131"/>
      <c r="G35" s="132"/>
      <c r="H35" s="133">
        <f>F35+G35</f>
        <v>0</v>
      </c>
      <c r="I35" s="17"/>
    </row>
    <row r="36" spans="4:12" ht="17.600000000000001" thickBot="1" x14ac:dyDescent="0.6">
      <c r="D36" s="25" t="s">
        <v>222</v>
      </c>
      <c r="E36" s="114"/>
      <c r="F36" s="134"/>
      <c r="G36" s="135"/>
      <c r="H36" s="136">
        <f>F36+G36</f>
        <v>0</v>
      </c>
      <c r="I36" s="17"/>
    </row>
    <row r="37" spans="4:12" ht="15" thickBot="1" x14ac:dyDescent="0.45">
      <c r="D37" s="13"/>
      <c r="E37" s="115" t="s">
        <v>201</v>
      </c>
      <c r="F37" s="137">
        <f>F35+F36</f>
        <v>0</v>
      </c>
      <c r="G37" s="138">
        <f>G35+G36</f>
        <v>0</v>
      </c>
      <c r="H37" s="139">
        <f>H35+H36</f>
        <v>0</v>
      </c>
      <c r="I37" s="17"/>
    </row>
    <row r="38" spans="4:12" x14ac:dyDescent="0.4">
      <c r="D38" s="821" t="s">
        <v>223</v>
      </c>
      <c r="E38" s="657"/>
      <c r="F38" s="657"/>
      <c r="G38" s="657"/>
      <c r="H38" s="657"/>
      <c r="I38" s="822"/>
    </row>
    <row r="39" spans="4:12" x14ac:dyDescent="0.4">
      <c r="D39" s="13"/>
      <c r="I39" s="17"/>
    </row>
    <row r="40" spans="4:12" ht="17.149999999999999" x14ac:dyDescent="0.55000000000000004">
      <c r="D40" s="13"/>
      <c r="E40" s="23" t="s">
        <v>208</v>
      </c>
      <c r="F40">
        <f>H35</f>
        <v>0</v>
      </c>
      <c r="I40" s="17"/>
    </row>
    <row r="41" spans="4:12" ht="17.149999999999999" x14ac:dyDescent="0.55000000000000004">
      <c r="D41" s="13"/>
      <c r="E41" s="23" t="s">
        <v>209</v>
      </c>
      <c r="F41">
        <f>H36</f>
        <v>0</v>
      </c>
      <c r="I41" s="17"/>
    </row>
    <row r="42" spans="4:12" ht="17.149999999999999" x14ac:dyDescent="0.55000000000000004">
      <c r="D42" s="13"/>
      <c r="E42" s="23" t="s">
        <v>210</v>
      </c>
      <c r="F42">
        <f>F37</f>
        <v>0</v>
      </c>
      <c r="I42" s="17"/>
    </row>
    <row r="43" spans="4:12" ht="17.149999999999999" x14ac:dyDescent="0.55000000000000004">
      <c r="D43" s="13"/>
      <c r="E43" s="23" t="s">
        <v>211</v>
      </c>
      <c r="F43">
        <f>G37</f>
        <v>0</v>
      </c>
      <c r="I43" s="17"/>
    </row>
    <row r="44" spans="4:12" x14ac:dyDescent="0.4">
      <c r="D44" s="13"/>
      <c r="E44" s="23" t="s">
        <v>73</v>
      </c>
      <c r="F44">
        <f>H37</f>
        <v>0</v>
      </c>
      <c r="I44" s="17"/>
    </row>
    <row r="45" spans="4:12" ht="15" thickBot="1" x14ac:dyDescent="0.45">
      <c r="D45" s="18"/>
      <c r="E45" s="102"/>
      <c r="F45" s="21"/>
      <c r="G45" s="21"/>
      <c r="H45" s="21"/>
      <c r="I45" s="27"/>
    </row>
    <row r="46" spans="4:12" ht="14.7" customHeight="1" x14ac:dyDescent="0.4">
      <c r="D46" s="799" t="s">
        <v>213</v>
      </c>
      <c r="E46" s="800"/>
      <c r="F46" s="800"/>
      <c r="G46" s="800"/>
      <c r="H46" s="800"/>
      <c r="I46" s="801"/>
      <c r="J46" s="2"/>
    </row>
    <row r="47" spans="4:12" x14ac:dyDescent="0.4">
      <c r="D47" s="880"/>
      <c r="E47" s="559"/>
      <c r="F47" s="559"/>
      <c r="G47" s="559"/>
      <c r="H47" s="559"/>
      <c r="I47" s="881"/>
      <c r="J47" s="2"/>
    </row>
    <row r="48" spans="4:12" x14ac:dyDescent="0.4">
      <c r="D48" s="149"/>
      <c r="E48" s="118"/>
      <c r="F48" s="118"/>
      <c r="G48" s="118"/>
      <c r="H48" s="118"/>
      <c r="I48" s="108"/>
      <c r="J48" s="2"/>
    </row>
    <row r="49" spans="2:10" x14ac:dyDescent="0.4">
      <c r="D49" s="149"/>
      <c r="E49" s="118"/>
      <c r="F49" s="118"/>
      <c r="G49" s="118"/>
      <c r="H49" s="118"/>
      <c r="I49" s="108"/>
      <c r="J49" s="2"/>
    </row>
    <row r="50" spans="2:10" x14ac:dyDescent="0.4">
      <c r="D50" s="13"/>
      <c r="I50" s="17"/>
    </row>
    <row r="51" spans="2:10" ht="17.600000000000001" thickBot="1" x14ac:dyDescent="0.6">
      <c r="D51" s="13"/>
      <c r="F51" s="1" t="s">
        <v>220</v>
      </c>
      <c r="G51" s="1" t="s">
        <v>221</v>
      </c>
      <c r="I51" s="17"/>
    </row>
    <row r="52" spans="2:10" ht="15" thickBot="1" x14ac:dyDescent="0.45">
      <c r="D52" s="13"/>
      <c r="E52" s="150" t="s">
        <v>212</v>
      </c>
      <c r="F52" s="151"/>
      <c r="G52" s="152"/>
      <c r="H52" s="153" t="s">
        <v>202</v>
      </c>
      <c r="I52" s="17"/>
    </row>
    <row r="53" spans="2:10" ht="17.149999999999999" x14ac:dyDescent="0.55000000000000004">
      <c r="D53" s="25" t="s">
        <v>204</v>
      </c>
      <c r="E53" s="154"/>
      <c r="F53" s="140" t="e">
        <f>H35*(F37/H37)</f>
        <v>#DIV/0!</v>
      </c>
      <c r="G53" s="141" t="e">
        <f>H35*(G37/H37)</f>
        <v>#DIV/0!</v>
      </c>
      <c r="H53" s="142" t="e">
        <f>F53+G53</f>
        <v>#DIV/0!</v>
      </c>
      <c r="I53" s="17"/>
    </row>
    <row r="54" spans="2:10" ht="17.600000000000001" thickBot="1" x14ac:dyDescent="0.6">
      <c r="D54" s="25" t="s">
        <v>222</v>
      </c>
      <c r="E54" s="155"/>
      <c r="F54" s="143" t="e">
        <f>H36*(F37/H37)</f>
        <v>#DIV/0!</v>
      </c>
      <c r="G54" s="144" t="e">
        <f>H36*(G37/H37)</f>
        <v>#DIV/0!</v>
      </c>
      <c r="H54" s="145" t="e">
        <f>F54+G54</f>
        <v>#DIV/0!</v>
      </c>
      <c r="I54" s="17"/>
    </row>
    <row r="55" spans="2:10" ht="15" thickBot="1" x14ac:dyDescent="0.45">
      <c r="D55" s="13"/>
      <c r="E55" s="153" t="s">
        <v>201</v>
      </c>
      <c r="F55" s="146" t="e">
        <f>F53+F54</f>
        <v>#DIV/0!</v>
      </c>
      <c r="G55" s="147" t="e">
        <f>G53+G54</f>
        <v>#DIV/0!</v>
      </c>
      <c r="H55" s="148" t="e">
        <f>H53+H54</f>
        <v>#DIV/0!</v>
      </c>
      <c r="I55" s="17"/>
    </row>
    <row r="56" spans="2:10" x14ac:dyDescent="0.4">
      <c r="D56" s="821" t="s">
        <v>223</v>
      </c>
      <c r="E56" s="657"/>
      <c r="F56" s="657"/>
      <c r="G56" s="657"/>
      <c r="H56" s="657"/>
      <c r="I56" s="822"/>
    </row>
    <row r="57" spans="2:10" ht="15" thickBot="1" x14ac:dyDescent="0.45">
      <c r="D57" s="87"/>
      <c r="E57" s="129"/>
      <c r="F57" s="129"/>
      <c r="G57" s="129"/>
      <c r="H57" s="129"/>
      <c r="I57" s="130"/>
    </row>
    <row r="58" spans="2:10" ht="16.3" x14ac:dyDescent="0.4">
      <c r="B58" s="5" t="s">
        <v>28</v>
      </c>
      <c r="D58" s="790" t="s">
        <v>224</v>
      </c>
      <c r="E58" s="791"/>
      <c r="F58" s="791"/>
      <c r="G58" s="791"/>
      <c r="H58" s="791"/>
      <c r="I58" s="792"/>
    </row>
    <row r="59" spans="2:10" x14ac:dyDescent="0.4">
      <c r="D59" s="28"/>
      <c r="E59" s="1"/>
      <c r="F59" s="1"/>
      <c r="G59" s="1"/>
      <c r="H59" s="1"/>
      <c r="I59" s="29"/>
    </row>
    <row r="60" spans="2:10" x14ac:dyDescent="0.4">
      <c r="D60" s="13"/>
      <c r="I60" s="17"/>
    </row>
    <row r="61" spans="2:10" x14ac:dyDescent="0.4">
      <c r="D61" s="13"/>
      <c r="F61" s="72" t="e">
        <f>(((F35-F53)^2)/F53)+(((F36-F54)^2)/F54)+(((G35-G53)^2)/G53)+(((G36-G54)^2)/G54)</f>
        <v>#DIV/0!</v>
      </c>
      <c r="I61" s="17"/>
    </row>
    <row r="62" spans="2:10" x14ac:dyDescent="0.4">
      <c r="D62" s="13"/>
      <c r="F62" s="72"/>
      <c r="I62" s="17"/>
    </row>
    <row r="63" spans="2:10" x14ac:dyDescent="0.4">
      <c r="D63" s="13"/>
      <c r="E63" s="23" t="s">
        <v>84</v>
      </c>
      <c r="F63" s="72">
        <f>(2-1)*(2-1)</f>
        <v>1</v>
      </c>
      <c r="I63" s="17"/>
    </row>
    <row r="64" spans="2:10" ht="15" thickBot="1" x14ac:dyDescent="0.45">
      <c r="D64" s="18"/>
      <c r="E64" s="21"/>
      <c r="F64" s="21"/>
      <c r="G64" s="21"/>
      <c r="H64" s="21"/>
      <c r="I64" s="27"/>
    </row>
    <row r="65" spans="4:19" x14ac:dyDescent="0.4">
      <c r="D65" s="790" t="s">
        <v>214</v>
      </c>
      <c r="E65" s="791"/>
      <c r="F65" s="791"/>
      <c r="G65" s="791"/>
      <c r="H65" s="791"/>
      <c r="I65" s="792"/>
    </row>
    <row r="66" spans="4:19" x14ac:dyDescent="0.4">
      <c r="D66" s="13"/>
      <c r="I66" s="17"/>
    </row>
    <row r="67" spans="4:19" x14ac:dyDescent="0.4">
      <c r="D67" s="802" t="s">
        <v>215</v>
      </c>
      <c r="E67" s="803"/>
      <c r="F67" s="803"/>
      <c r="G67" s="803"/>
      <c r="H67" s="803"/>
      <c r="I67" s="804"/>
    </row>
    <row r="68" spans="4:19" x14ac:dyDescent="0.4">
      <c r="D68" s="34"/>
      <c r="E68" s="30"/>
      <c r="F68" s="30"/>
      <c r="G68" s="30"/>
      <c r="H68" s="30"/>
      <c r="I68" s="35"/>
    </row>
    <row r="69" spans="4:19" x14ac:dyDescent="0.4">
      <c r="D69" s="13"/>
      <c r="E69" s="23"/>
      <c r="F69" s="23"/>
      <c r="G69">
        <v>3.84</v>
      </c>
      <c r="I69" s="17"/>
    </row>
    <row r="70" spans="4:19" ht="15" thickBot="1" x14ac:dyDescent="0.45">
      <c r="D70" s="18"/>
      <c r="E70" s="21"/>
      <c r="F70" s="21"/>
      <c r="G70" s="21"/>
      <c r="H70" s="21"/>
      <c r="I70" s="27"/>
    </row>
    <row r="71" spans="4:19" ht="15" thickBot="1" x14ac:dyDescent="0.45">
      <c r="D71" s="790" t="s">
        <v>216</v>
      </c>
      <c r="E71" s="791"/>
      <c r="F71" s="791"/>
      <c r="G71" s="791"/>
      <c r="H71" s="791"/>
      <c r="I71" s="792"/>
    </row>
    <row r="72" spans="4:19" ht="16.5" customHeight="1" x14ac:dyDescent="0.4">
      <c r="D72" s="13"/>
      <c r="I72" s="17"/>
      <c r="L72" s="12"/>
      <c r="M72" s="40" t="s">
        <v>67</v>
      </c>
      <c r="N72" s="659" t="s">
        <v>217</v>
      </c>
      <c r="O72" s="659"/>
      <c r="P72" s="659"/>
      <c r="Q72" s="659"/>
      <c r="R72" s="659"/>
      <c r="S72" s="660"/>
    </row>
    <row r="73" spans="4:19" x14ac:dyDescent="0.4">
      <c r="D73" s="13"/>
      <c r="E73" s="121" t="s">
        <v>185</v>
      </c>
      <c r="I73" s="17"/>
      <c r="L73" s="13"/>
      <c r="N73" s="595"/>
      <c r="O73" s="595"/>
      <c r="P73" s="595"/>
      <c r="Q73" s="595"/>
      <c r="R73" s="595"/>
      <c r="S73" s="661"/>
    </row>
    <row r="74" spans="4:19" x14ac:dyDescent="0.4">
      <c r="D74" s="13"/>
      <c r="I74" s="17"/>
      <c r="L74" s="13"/>
      <c r="N74" s="595"/>
      <c r="O74" s="595"/>
      <c r="P74" s="595"/>
      <c r="Q74" s="595"/>
      <c r="R74" s="595"/>
      <c r="S74" s="661"/>
    </row>
    <row r="75" spans="4:19" ht="15" thickBot="1" x14ac:dyDescent="0.45">
      <c r="D75" s="13"/>
      <c r="I75" s="17"/>
      <c r="L75" s="18"/>
      <c r="M75" s="21"/>
      <c r="N75" s="662"/>
      <c r="O75" s="662"/>
      <c r="P75" s="662"/>
      <c r="Q75" s="662"/>
      <c r="R75" s="662"/>
      <c r="S75" s="663"/>
    </row>
    <row r="76" spans="4:19" x14ac:dyDescent="0.4">
      <c r="D76" s="13"/>
      <c r="I76" s="17"/>
    </row>
    <row r="77" spans="4:19" ht="15" thickBot="1" x14ac:dyDescent="0.45">
      <c r="D77" s="13"/>
      <c r="I77" s="17"/>
    </row>
    <row r="78" spans="4:19" x14ac:dyDescent="0.4">
      <c r="D78" s="920" t="s">
        <v>218</v>
      </c>
      <c r="E78" s="921"/>
      <c r="F78" s="921"/>
      <c r="G78" s="921"/>
      <c r="H78" s="921"/>
      <c r="I78" s="922"/>
    </row>
    <row r="79" spans="4:19" x14ac:dyDescent="0.4">
      <c r="D79" s="124"/>
      <c r="I79" s="125"/>
    </row>
    <row r="80" spans="4:19" ht="16.5" customHeight="1" x14ac:dyDescent="0.4">
      <c r="D80" s="923" t="s">
        <v>619</v>
      </c>
      <c r="E80" s="924"/>
      <c r="F80" s="924"/>
      <c r="G80" s="924"/>
      <c r="H80" s="924"/>
      <c r="I80" s="925"/>
    </row>
    <row r="81" spans="4:9" x14ac:dyDescent="0.4">
      <c r="D81" s="923"/>
      <c r="E81" s="924"/>
      <c r="F81" s="924"/>
      <c r="G81" s="924"/>
      <c r="H81" s="924"/>
      <c r="I81" s="925"/>
    </row>
    <row r="82" spans="4:9" x14ac:dyDescent="0.4">
      <c r="D82" s="285"/>
      <c r="E82" s="286"/>
      <c r="F82" s="286"/>
      <c r="G82" s="286"/>
      <c r="H82" s="286"/>
      <c r="I82" s="287"/>
    </row>
    <row r="83" spans="4:9" x14ac:dyDescent="0.4">
      <c r="D83" s="285"/>
      <c r="E83" s="286"/>
      <c r="F83" s="286"/>
      <c r="G83" s="286"/>
      <c r="H83" s="286"/>
      <c r="I83" s="287"/>
    </row>
    <row r="84" spans="4:9" x14ac:dyDescent="0.4">
      <c r="D84" s="285"/>
      <c r="E84" s="286"/>
      <c r="F84" s="286"/>
      <c r="G84" s="286"/>
      <c r="H84" s="286"/>
      <c r="I84" s="287"/>
    </row>
    <row r="85" spans="4:9" ht="15" thickBot="1" x14ac:dyDescent="0.45">
      <c r="D85" s="124"/>
      <c r="I85" s="125"/>
    </row>
    <row r="86" spans="4:9" x14ac:dyDescent="0.4">
      <c r="D86" s="124"/>
      <c r="E86" s="881" t="s">
        <v>219</v>
      </c>
      <c r="F86" s="12"/>
      <c r="G86" s="122" t="e">
        <f>F35/H35</f>
        <v>#DIV/0!</v>
      </c>
      <c r="H86" s="81" t="s">
        <v>618</v>
      </c>
      <c r="I86" s="125"/>
    </row>
    <row r="87" spans="4:9" ht="15" thickBot="1" x14ac:dyDescent="0.45">
      <c r="D87" s="124"/>
      <c r="E87" s="881"/>
      <c r="F87" s="18"/>
      <c r="G87" s="123" t="e">
        <f>G35/H35</f>
        <v>#DIV/0!</v>
      </c>
      <c r="I87" s="125"/>
    </row>
    <row r="88" spans="4:9" x14ac:dyDescent="0.4">
      <c r="D88" s="124"/>
      <c r="E88" s="881"/>
      <c r="F88" s="12"/>
      <c r="G88" s="122" t="e">
        <f>F36/H36</f>
        <v>#DIV/0!</v>
      </c>
      <c r="I88" s="125"/>
    </row>
    <row r="89" spans="4:9" ht="15" thickBot="1" x14ac:dyDescent="0.45">
      <c r="D89" s="124"/>
      <c r="E89" s="881"/>
      <c r="F89" s="18"/>
      <c r="G89" s="123" t="e">
        <f>G36/H36</f>
        <v>#DIV/0!</v>
      </c>
      <c r="I89" s="125"/>
    </row>
    <row r="90" spans="4:9" ht="15" thickBot="1" x14ac:dyDescent="0.45">
      <c r="D90" s="126"/>
      <c r="E90" s="127"/>
      <c r="F90" s="127"/>
      <c r="G90" s="127"/>
      <c r="H90" s="127"/>
      <c r="I90" s="128"/>
    </row>
    <row r="91" spans="4:9" x14ac:dyDescent="0.4"/>
    <row r="92" spans="4:9" x14ac:dyDescent="0.4"/>
    <row r="93" spans="4:9" x14ac:dyDescent="0.4"/>
    <row r="94" spans="4:9" x14ac:dyDescent="0.4"/>
    <row r="95" spans="4:9" x14ac:dyDescent="0.4"/>
    <row r="96" spans="4:9" x14ac:dyDescent="0.4"/>
    <row r="97" spans="1:15" x14ac:dyDescent="0.4"/>
    <row r="98" spans="1:15" x14ac:dyDescent="0.4"/>
    <row r="99" spans="1:15" x14ac:dyDescent="0.4"/>
    <row r="100" spans="1:15" ht="14.7" customHeight="1" x14ac:dyDescent="0.75">
      <c r="B100" s="581" t="s">
        <v>17</v>
      </c>
      <c r="C100" s="581"/>
      <c r="D100" s="614" t="s">
        <v>227</v>
      </c>
      <c r="E100" s="614"/>
      <c r="F100" s="614"/>
      <c r="G100" s="614"/>
      <c r="H100" s="614"/>
      <c r="J100" s="264"/>
      <c r="K100" s="264"/>
      <c r="L100" s="264"/>
      <c r="M100" s="264"/>
      <c r="N100" s="264"/>
      <c r="O100" s="264"/>
    </row>
    <row r="101" spans="1:15" ht="14.7" customHeight="1" x14ac:dyDescent="0.75">
      <c r="A101" s="747" t="s">
        <v>504</v>
      </c>
      <c r="B101" s="5" t="s">
        <v>28</v>
      </c>
      <c r="D101" s="614"/>
      <c r="E101" s="614"/>
      <c r="F101" s="614"/>
      <c r="G101" s="614"/>
      <c r="H101" s="614"/>
      <c r="I101" s="278" t="s">
        <v>583</v>
      </c>
      <c r="J101" s="264"/>
      <c r="K101" s="264"/>
      <c r="L101" s="264"/>
      <c r="M101" s="264"/>
      <c r="N101" s="264"/>
      <c r="O101" s="264"/>
    </row>
    <row r="102" spans="1:15" x14ac:dyDescent="0.4">
      <c r="A102" s="747"/>
      <c r="D102" s="559" t="s">
        <v>226</v>
      </c>
      <c r="E102" s="559"/>
      <c r="F102" s="559"/>
      <c r="G102" s="559"/>
      <c r="H102" s="559"/>
    </row>
    <row r="103" spans="1:15" x14ac:dyDescent="0.4">
      <c r="B103" s="639" t="s">
        <v>561</v>
      </c>
      <c r="C103" s="639"/>
      <c r="D103" s="559"/>
      <c r="E103" s="559"/>
      <c r="F103" s="559"/>
      <c r="G103" s="559"/>
      <c r="H103" s="559"/>
    </row>
    <row r="104" spans="1:15" x14ac:dyDescent="0.4"/>
    <row r="105" spans="1:15" x14ac:dyDescent="0.4"/>
    <row r="106" spans="1:15" x14ac:dyDescent="0.4"/>
    <row r="107" spans="1:15" x14ac:dyDescent="0.4"/>
    <row r="108" spans="1:15" x14ac:dyDescent="0.4"/>
    <row r="109" spans="1:15" ht="15" thickBot="1" x14ac:dyDescent="0.45"/>
    <row r="110" spans="1:15" x14ac:dyDescent="0.4">
      <c r="D110" s="790" t="s">
        <v>205</v>
      </c>
      <c r="E110" s="791"/>
      <c r="F110" s="791"/>
      <c r="G110" s="791"/>
      <c r="H110" s="791"/>
      <c r="I110" s="792"/>
    </row>
    <row r="111" spans="1:15" x14ac:dyDescent="0.4">
      <c r="D111" s="13"/>
      <c r="I111" s="17"/>
    </row>
    <row r="112" spans="1:15" x14ac:dyDescent="0.4">
      <c r="D112" s="13" t="s">
        <v>206</v>
      </c>
      <c r="E112" s="2"/>
      <c r="F112" s="2"/>
      <c r="G112" s="2"/>
      <c r="H112" s="2"/>
      <c r="I112" s="109"/>
    </row>
    <row r="113" spans="4:9" x14ac:dyDescent="0.4">
      <c r="D113" s="33"/>
      <c r="E113" s="2"/>
      <c r="F113" s="2"/>
      <c r="G113" s="2"/>
      <c r="H113" s="2"/>
      <c r="I113" s="109"/>
    </row>
    <row r="114" spans="4:9" ht="17.600000000000001" thickBot="1" x14ac:dyDescent="0.6">
      <c r="D114" s="13"/>
      <c r="F114" s="1" t="s">
        <v>220</v>
      </c>
      <c r="G114" s="1" t="s">
        <v>221</v>
      </c>
      <c r="I114" s="17"/>
    </row>
    <row r="115" spans="4:9" ht="15" thickBot="1" x14ac:dyDescent="0.45">
      <c r="D115" s="13"/>
      <c r="E115" s="116" t="s">
        <v>203</v>
      </c>
      <c r="F115" s="112"/>
      <c r="G115" s="110"/>
      <c r="H115" s="115" t="s">
        <v>202</v>
      </c>
      <c r="I115" s="17"/>
    </row>
    <row r="116" spans="4:9" ht="17.149999999999999" x14ac:dyDescent="0.55000000000000004">
      <c r="D116" s="25" t="s">
        <v>204</v>
      </c>
      <c r="E116" s="113"/>
      <c r="F116" s="131"/>
      <c r="G116" s="132"/>
      <c r="H116" s="133">
        <f>F116+G116</f>
        <v>0</v>
      </c>
      <c r="I116" s="17"/>
    </row>
    <row r="117" spans="4:9" ht="17.600000000000001" thickBot="1" x14ac:dyDescent="0.6">
      <c r="D117" s="25" t="s">
        <v>222</v>
      </c>
      <c r="E117" s="114"/>
      <c r="F117" s="134"/>
      <c r="G117" s="135"/>
      <c r="H117" s="136">
        <f>F117+G117</f>
        <v>0</v>
      </c>
      <c r="I117" s="17"/>
    </row>
    <row r="118" spans="4:9" ht="15" thickBot="1" x14ac:dyDescent="0.45">
      <c r="D118" s="13"/>
      <c r="E118" s="115" t="s">
        <v>201</v>
      </c>
      <c r="F118" s="137">
        <f>F116+F117</f>
        <v>0</v>
      </c>
      <c r="G118" s="138">
        <f>G116+G117</f>
        <v>0</v>
      </c>
      <c r="H118" s="139">
        <f>H116+H117</f>
        <v>0</v>
      </c>
      <c r="I118" s="17"/>
    </row>
    <row r="119" spans="4:9" x14ac:dyDescent="0.4">
      <c r="D119" s="821" t="s">
        <v>223</v>
      </c>
      <c r="E119" s="657"/>
      <c r="F119" s="657"/>
      <c r="G119" s="657"/>
      <c r="H119" s="657"/>
      <c r="I119" s="822"/>
    </row>
    <row r="120" spans="4:9" x14ac:dyDescent="0.4">
      <c r="D120" s="13"/>
      <c r="I120" s="17"/>
    </row>
    <row r="121" spans="4:9" ht="17.149999999999999" x14ac:dyDescent="0.55000000000000004">
      <c r="D121" s="13"/>
      <c r="E121" s="23" t="s">
        <v>208</v>
      </c>
      <c r="F121">
        <f>H116</f>
        <v>0</v>
      </c>
      <c r="I121" s="17"/>
    </row>
    <row r="122" spans="4:9" ht="17.149999999999999" x14ac:dyDescent="0.55000000000000004">
      <c r="D122" s="13"/>
      <c r="E122" s="23" t="s">
        <v>209</v>
      </c>
      <c r="F122">
        <f>H117</f>
        <v>0</v>
      </c>
      <c r="I122" s="17"/>
    </row>
    <row r="123" spans="4:9" ht="17.149999999999999" x14ac:dyDescent="0.55000000000000004">
      <c r="D123" s="13"/>
      <c r="E123" s="23" t="s">
        <v>210</v>
      </c>
      <c r="F123">
        <f>F118</f>
        <v>0</v>
      </c>
      <c r="I123" s="17"/>
    </row>
    <row r="124" spans="4:9" ht="17.149999999999999" x14ac:dyDescent="0.55000000000000004">
      <c r="D124" s="13"/>
      <c r="E124" s="23" t="s">
        <v>211</v>
      </c>
      <c r="F124">
        <f>G118</f>
        <v>0</v>
      </c>
      <c r="I124" s="17"/>
    </row>
    <row r="125" spans="4:9" x14ac:dyDescent="0.4">
      <c r="D125" s="13"/>
      <c r="E125" s="23" t="s">
        <v>73</v>
      </c>
      <c r="F125">
        <f>H118</f>
        <v>0</v>
      </c>
      <c r="I125" s="17"/>
    </row>
    <row r="126" spans="4:9" ht="15" thickBot="1" x14ac:dyDescent="0.45">
      <c r="D126" s="18"/>
      <c r="E126" s="102"/>
      <c r="F126" s="21"/>
      <c r="G126" s="21"/>
      <c r="H126" s="21"/>
      <c r="I126" s="27"/>
    </row>
    <row r="127" spans="4:9" x14ac:dyDescent="0.4">
      <c r="D127" s="799" t="s">
        <v>213</v>
      </c>
      <c r="E127" s="800"/>
      <c r="F127" s="800"/>
      <c r="G127" s="800"/>
      <c r="H127" s="800"/>
      <c r="I127" s="801"/>
    </row>
    <row r="128" spans="4:9" x14ac:dyDescent="0.4">
      <c r="D128" s="880"/>
      <c r="E128" s="559"/>
      <c r="F128" s="559"/>
      <c r="G128" s="559"/>
      <c r="H128" s="559"/>
      <c r="I128" s="881"/>
    </row>
    <row r="129" spans="2:9" x14ac:dyDescent="0.4">
      <c r="D129" s="13"/>
      <c r="I129" s="17"/>
    </row>
    <row r="130" spans="2:9" ht="17.600000000000001" thickBot="1" x14ac:dyDescent="0.6">
      <c r="D130" s="13"/>
      <c r="F130" s="1" t="s">
        <v>220</v>
      </c>
      <c r="G130" s="1" t="s">
        <v>221</v>
      </c>
      <c r="I130" s="17"/>
    </row>
    <row r="131" spans="2:9" ht="15" thickBot="1" x14ac:dyDescent="0.45">
      <c r="D131" s="13"/>
      <c r="E131" s="150" t="s">
        <v>212</v>
      </c>
      <c r="F131" s="151"/>
      <c r="G131" s="152"/>
      <c r="H131" s="153" t="s">
        <v>202</v>
      </c>
      <c r="I131" s="17"/>
    </row>
    <row r="132" spans="2:9" ht="17.149999999999999" x14ac:dyDescent="0.55000000000000004">
      <c r="D132" s="25" t="s">
        <v>204</v>
      </c>
      <c r="E132" s="154"/>
      <c r="F132" s="140" t="e">
        <f>H116*(F118/H118)</f>
        <v>#DIV/0!</v>
      </c>
      <c r="G132" s="141" t="e">
        <f>H116*(G118/H118)</f>
        <v>#DIV/0!</v>
      </c>
      <c r="H132" s="142" t="e">
        <f>F132+G132</f>
        <v>#DIV/0!</v>
      </c>
      <c r="I132" s="17"/>
    </row>
    <row r="133" spans="2:9" ht="17.600000000000001" thickBot="1" x14ac:dyDescent="0.6">
      <c r="D133" s="25" t="s">
        <v>222</v>
      </c>
      <c r="E133" s="155"/>
      <c r="F133" s="143" t="e">
        <f>H117*(F118/H118)</f>
        <v>#DIV/0!</v>
      </c>
      <c r="G133" s="144" t="e">
        <f>H117*(G118/H118)</f>
        <v>#DIV/0!</v>
      </c>
      <c r="H133" s="145" t="e">
        <f>F133+G133</f>
        <v>#DIV/0!</v>
      </c>
      <c r="I133" s="17"/>
    </row>
    <row r="134" spans="2:9" ht="15" thickBot="1" x14ac:dyDescent="0.45">
      <c r="D134" s="13"/>
      <c r="E134" s="153" t="s">
        <v>201</v>
      </c>
      <c r="F134" s="146" t="e">
        <f>F132+F133</f>
        <v>#DIV/0!</v>
      </c>
      <c r="G134" s="147" t="e">
        <f>G132+G133</f>
        <v>#DIV/0!</v>
      </c>
      <c r="H134" s="148" t="e">
        <f>H132+H133</f>
        <v>#DIV/0!</v>
      </c>
      <c r="I134" s="17"/>
    </row>
    <row r="135" spans="2:9" x14ac:dyDescent="0.4">
      <c r="D135" s="821" t="s">
        <v>223</v>
      </c>
      <c r="E135" s="657"/>
      <c r="F135" s="657"/>
      <c r="G135" s="657"/>
      <c r="H135" s="657"/>
      <c r="I135" s="822"/>
    </row>
    <row r="136" spans="2:9" ht="15" thickBot="1" x14ac:dyDescent="0.45">
      <c r="B136" s="5" t="s">
        <v>28</v>
      </c>
      <c r="D136" s="87"/>
      <c r="E136" s="129"/>
      <c r="F136" s="129"/>
      <c r="G136" s="129"/>
      <c r="H136" s="129"/>
      <c r="I136" s="130"/>
    </row>
    <row r="137" spans="2:9" x14ac:dyDescent="0.4"/>
    <row r="138" spans="2:9" x14ac:dyDescent="0.4"/>
    <row r="139" spans="2:9" ht="14.7" customHeight="1" x14ac:dyDescent="0.4">
      <c r="D139" s="652" t="s">
        <v>228</v>
      </c>
      <c r="E139" s="652"/>
      <c r="F139" s="652"/>
      <c r="G139" s="652"/>
      <c r="H139" s="652"/>
      <c r="I139" s="652"/>
    </row>
    <row r="140" spans="2:9" x14ac:dyDescent="0.4">
      <c r="D140" s="652"/>
      <c r="E140" s="652"/>
      <c r="F140" s="652"/>
      <c r="G140" s="652"/>
      <c r="H140" s="652"/>
      <c r="I140" s="652"/>
    </row>
    <row r="141" spans="2:9" x14ac:dyDescent="0.4">
      <c r="D141" s="652"/>
      <c r="E141" s="652"/>
      <c r="F141" s="652"/>
      <c r="G141" s="652"/>
      <c r="H141" s="652"/>
      <c r="I141" s="652"/>
    </row>
    <row r="142" spans="2:9" x14ac:dyDescent="0.4"/>
    <row r="143" spans="2:9" x14ac:dyDescent="0.4">
      <c r="F143" s="120">
        <f>(FACT(F116+G116)*FACT(F117+G117)*FACT(F116+F117)*FACT(G116+G117))/(FACT(F116+G116+F117+G117)*FACT(F116)*FACT(G116)*FACT(F117)*FACT(G117))</f>
        <v>1</v>
      </c>
    </row>
    <row r="144" spans="2:9" x14ac:dyDescent="0.4"/>
    <row r="145" x14ac:dyDescent="0.4"/>
    <row r="146" x14ac:dyDescent="0.4"/>
    <row r="147" x14ac:dyDescent="0.4"/>
  </sheetData>
  <mergeCells count="33">
    <mergeCell ref="D100:H101"/>
    <mergeCell ref="B103:C103"/>
    <mergeCell ref="B3:C3"/>
    <mergeCell ref="B5:C6"/>
    <mergeCell ref="D102:H103"/>
    <mergeCell ref="E86:E89"/>
    <mergeCell ref="D38:I38"/>
    <mergeCell ref="D56:I56"/>
    <mergeCell ref="D58:I58"/>
    <mergeCell ref="D65:I65"/>
    <mergeCell ref="D67:I67"/>
    <mergeCell ref="D71:I71"/>
    <mergeCell ref="D110:I110"/>
    <mergeCell ref="D119:I119"/>
    <mergeCell ref="D139:I141"/>
    <mergeCell ref="D127:I128"/>
    <mergeCell ref="D135:I135"/>
    <mergeCell ref="A3:A4"/>
    <mergeCell ref="A13:A15"/>
    <mergeCell ref="A101:A102"/>
    <mergeCell ref="B1:C1"/>
    <mergeCell ref="L25:P27"/>
    <mergeCell ref="L30:S30"/>
    <mergeCell ref="K1:O2"/>
    <mergeCell ref="K3:O4"/>
    <mergeCell ref="N72:S75"/>
    <mergeCell ref="E24:E27"/>
    <mergeCell ref="D29:I29"/>
    <mergeCell ref="D46:I47"/>
    <mergeCell ref="D1:H2"/>
    <mergeCell ref="B100:C100"/>
    <mergeCell ref="D78:I78"/>
    <mergeCell ref="D80:I81"/>
  </mergeCells>
  <hyperlinks>
    <hyperlink ref="B1" location="Indholdsfortegnelse!A1" display="Indholdsfortegnelse" xr:uid="{5E12F7E1-7E2B-4057-A5D0-26ED103BB113}"/>
    <hyperlink ref="D67:I67" location="Tabeller!B44" display="Tabel E.1" xr:uid="{1E0D6CB5-F7BC-44C0-977B-C07EBE52A191}"/>
    <hyperlink ref="K1:O2" location="'Chi-square-test'!D128" display="Fishers exact test" xr:uid="{D73087BA-AEF1-4B89-936C-83C021645BFF}"/>
    <hyperlink ref="B100:C100" location="Indholdsfortegnelse!B1" display="Indholdsfortegnelse" xr:uid="{1DA3B63B-2BFC-4F5D-B93B-163B32FF6FB0}"/>
    <hyperlink ref="B101" location="'Chi-square-test'!B1" display="Top" xr:uid="{1A45F2A3-DF6F-4EB7-94FE-0B933965CC93}"/>
    <hyperlink ref="B136" location="'Chi-square-test'!B1" display="Top" xr:uid="{6E764E9C-5B50-4625-B13C-BB70F6310AFB}"/>
    <hyperlink ref="B1:C1" location="Indholdsfortegnelse!B1" display="Indholdsfortegnelse" xr:uid="{8664D6FD-AEF1-4F52-9B96-342FA3BDFE50}"/>
    <hyperlink ref="B58" location="'Chi-square-test'!B1" display="Top" xr:uid="{32F5DCDA-545A-431D-B1D9-B6A8FF4E0CB9}"/>
    <hyperlink ref="B103:C103" location="'SPSS Vejledninger'!B855" display="SPSS Vejledning" xr:uid="{45CF31DC-2141-4898-9185-B9A0C2E5A295}"/>
    <hyperlink ref="B3:C3" location="'SPSS Vejledninger'!B758" display="SPSS Vejledning" xr:uid="{30A7302E-B8E4-461A-9C0D-950667B0F9A1}"/>
    <hyperlink ref="B5:C6" location="'SPSS Vejledninger'!B821" display="SPSS Vejledning (alternativ)" xr:uid="{D877B415-141B-4BE7-80A1-B61D9BDCB991}"/>
    <hyperlink ref="B29" location="'Chi-square-test'!B1" display="Top" xr:uid="{4CB22475-404D-47DD-A509-E3F1235CDA17}"/>
  </hyperlinks>
  <pageMargins left="0.7" right="0.7" top="0.75" bottom="0.75" header="0.3" footer="0.3"/>
  <pageSetup paperSize="9" orientation="portrait" r:id="rId1"/>
  <drawing r:id="rId2"/>
  <legacyDrawing r:id="rId3"/>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D551CC-B1DF-4369-987D-424768953B20}">
  <sheetPr>
    <tabColor theme="5" tint="0.59999389629810485"/>
  </sheetPr>
  <dimension ref="A1:X79"/>
  <sheetViews>
    <sheetView topLeftCell="B1" workbookViewId="0">
      <selection activeCell="B1" sqref="B1:C1"/>
    </sheetView>
  </sheetViews>
  <sheetFormatPr defaultColWidth="0" defaultRowHeight="14.6" zeroHeight="1" outlineLevelCol="1" x14ac:dyDescent="0.4"/>
  <cols>
    <col min="1" max="1" width="26.53515625" hidden="1" customWidth="1" outlineLevel="1"/>
    <col min="2" max="2" width="8.765625" customWidth="1" collapsed="1"/>
    <col min="3" max="5" width="8.765625" customWidth="1"/>
    <col min="6" max="6" width="18.84375" customWidth="1"/>
    <col min="7" max="7" width="8.765625" customWidth="1"/>
    <col min="8" max="8" width="18.84375" style="32" customWidth="1"/>
    <col min="9" max="23" width="8.765625" customWidth="1"/>
    <col min="24" max="24" width="27.23046875" customWidth="1"/>
    <col min="25" max="16384" width="8.765625" hidden="1"/>
  </cols>
  <sheetData>
    <row r="1" spans="1:14" ht="14.7" customHeight="1" x14ac:dyDescent="0.4">
      <c r="B1" s="639" t="s">
        <v>17</v>
      </c>
      <c r="C1" s="639"/>
      <c r="D1" s="780" t="s">
        <v>15</v>
      </c>
      <c r="E1" s="780"/>
      <c r="F1" s="780"/>
      <c r="G1" s="780"/>
      <c r="H1" s="780"/>
      <c r="I1" s="780"/>
      <c r="J1" s="780"/>
      <c r="K1" s="780"/>
      <c r="L1" s="780"/>
    </row>
    <row r="2" spans="1:14" ht="14.7" customHeight="1" x14ac:dyDescent="0.4">
      <c r="D2" s="780"/>
      <c r="E2" s="780"/>
      <c r="F2" s="780"/>
      <c r="G2" s="780"/>
      <c r="H2" s="780"/>
      <c r="I2" s="780"/>
      <c r="J2" s="780"/>
      <c r="K2" s="780"/>
      <c r="L2" s="780"/>
      <c r="N2" t="s">
        <v>234</v>
      </c>
    </row>
    <row r="3" spans="1:14" x14ac:dyDescent="0.4">
      <c r="A3" s="595" t="s">
        <v>507</v>
      </c>
      <c r="B3" s="639" t="s">
        <v>561</v>
      </c>
      <c r="C3" s="639"/>
      <c r="N3" t="s">
        <v>233</v>
      </c>
    </row>
    <row r="4" spans="1:14" x14ac:dyDescent="0.4">
      <c r="A4" s="595"/>
      <c r="F4" t="s">
        <v>229</v>
      </c>
      <c r="N4" t="s">
        <v>230</v>
      </c>
    </row>
    <row r="5" spans="1:14" x14ac:dyDescent="0.4">
      <c r="N5" t="s">
        <v>232</v>
      </c>
    </row>
    <row r="6" spans="1:14" x14ac:dyDescent="0.4">
      <c r="A6" s="595" t="s">
        <v>508</v>
      </c>
      <c r="N6" t="s">
        <v>231</v>
      </c>
    </row>
    <row r="7" spans="1:14" x14ac:dyDescent="0.4">
      <c r="A7" s="595"/>
    </row>
    <row r="8" spans="1:14" ht="15" thickBot="1" x14ac:dyDescent="0.45">
      <c r="A8" s="595"/>
    </row>
    <row r="9" spans="1:14" ht="14.7" customHeight="1" x14ac:dyDescent="0.4">
      <c r="F9" s="608" t="s">
        <v>235</v>
      </c>
      <c r="G9" s="609"/>
      <c r="H9" s="609"/>
      <c r="I9" s="610"/>
    </row>
    <row r="10" spans="1:14" ht="15" customHeight="1" thickBot="1" x14ac:dyDescent="0.45">
      <c r="A10" s="559" t="s">
        <v>509</v>
      </c>
      <c r="F10" s="611"/>
      <c r="G10" s="612"/>
      <c r="H10" s="612"/>
      <c r="I10" s="613"/>
    </row>
    <row r="11" spans="1:14" x14ac:dyDescent="0.4">
      <c r="A11" s="559"/>
      <c r="F11" s="75"/>
      <c r="G11" s="75"/>
      <c r="H11" s="167"/>
      <c r="I11" s="75"/>
    </row>
    <row r="12" spans="1:14" x14ac:dyDescent="0.4">
      <c r="A12" s="559"/>
    </row>
    <row r="13" spans="1:14" ht="16.5" customHeight="1" x14ac:dyDescent="0.4">
      <c r="A13" s="559"/>
      <c r="F13" s="595" t="s">
        <v>236</v>
      </c>
      <c r="G13" s="595"/>
      <c r="H13" s="595"/>
      <c r="I13" s="595"/>
    </row>
    <row r="14" spans="1:14" x14ac:dyDescent="0.4">
      <c r="F14" s="595"/>
      <c r="G14" s="595"/>
      <c r="H14" s="595"/>
      <c r="I14" s="595"/>
    </row>
    <row r="15" spans="1:14" x14ac:dyDescent="0.4">
      <c r="A15" s="247" t="s">
        <v>428</v>
      </c>
    </row>
    <row r="16" spans="1:14" ht="16.5" customHeight="1" x14ac:dyDescent="0.4">
      <c r="A16" s="595" t="s">
        <v>510</v>
      </c>
      <c r="F16" s="595" t="s">
        <v>237</v>
      </c>
      <c r="G16" s="595"/>
      <c r="H16" s="595"/>
      <c r="I16" s="595"/>
    </row>
    <row r="17" spans="1:11" x14ac:dyDescent="0.4">
      <c r="A17" s="595"/>
      <c r="F17" s="595"/>
      <c r="G17" s="595"/>
      <c r="H17" s="595"/>
      <c r="I17" s="595"/>
    </row>
    <row r="18" spans="1:11" x14ac:dyDescent="0.4"/>
    <row r="19" spans="1:11" ht="15" thickBot="1" x14ac:dyDescent="0.45"/>
    <row r="20" spans="1:11" ht="14.7" customHeight="1" x14ac:dyDescent="0.4">
      <c r="B20" s="5" t="s">
        <v>28</v>
      </c>
      <c r="E20" s="799" t="s">
        <v>241</v>
      </c>
      <c r="F20" s="800"/>
      <c r="G20" s="800"/>
      <c r="H20" s="800"/>
      <c r="I20" s="800"/>
      <c r="J20" s="801"/>
      <c r="K20" s="2"/>
    </row>
    <row r="21" spans="1:11" ht="14.7" customHeight="1" x14ac:dyDescent="0.4">
      <c r="E21" s="880" t="s">
        <v>243</v>
      </c>
      <c r="F21" s="559"/>
      <c r="G21" s="559"/>
      <c r="H21" s="559"/>
      <c r="I21" s="559"/>
      <c r="J21" s="881"/>
      <c r="K21" s="2"/>
    </row>
    <row r="22" spans="1:11" ht="14.7" customHeight="1" x14ac:dyDescent="0.4">
      <c r="E22" s="149"/>
      <c r="F22" s="118"/>
      <c r="G22" s="118"/>
      <c r="H22" s="118"/>
      <c r="I22" s="118"/>
      <c r="J22" s="108"/>
      <c r="K22" s="2"/>
    </row>
    <row r="23" spans="1:11" x14ac:dyDescent="0.4">
      <c r="E23" s="13" t="s">
        <v>506</v>
      </c>
      <c r="J23" s="17"/>
    </row>
    <row r="24" spans="1:11" x14ac:dyDescent="0.4">
      <c r="E24" s="13" t="s">
        <v>244</v>
      </c>
      <c r="J24" s="17"/>
    </row>
    <row r="25" spans="1:11" x14ac:dyDescent="0.4">
      <c r="E25" s="13"/>
      <c r="J25" s="17"/>
    </row>
    <row r="26" spans="1:11" ht="15" thickBot="1" x14ac:dyDescent="0.45">
      <c r="E26" s="13"/>
      <c r="J26" s="17"/>
    </row>
    <row r="27" spans="1:11" ht="15" thickBot="1" x14ac:dyDescent="0.45">
      <c r="E27" s="13"/>
      <c r="F27" s="943" t="s">
        <v>238</v>
      </c>
      <c r="G27" s="937"/>
      <c r="H27" s="927" t="s">
        <v>239</v>
      </c>
      <c r="I27" s="928"/>
      <c r="J27" s="17"/>
    </row>
    <row r="28" spans="1:11" ht="15" thickBot="1" x14ac:dyDescent="0.45">
      <c r="E28" s="13"/>
      <c r="F28" s="161"/>
      <c r="G28" s="156" t="s">
        <v>240</v>
      </c>
      <c r="H28" s="168"/>
      <c r="I28" s="157" t="s">
        <v>240</v>
      </c>
      <c r="J28" s="17"/>
    </row>
    <row r="29" spans="1:11" x14ac:dyDescent="0.4">
      <c r="E29" s="13"/>
      <c r="F29" s="177"/>
      <c r="G29" s="159"/>
      <c r="H29" s="179"/>
      <c r="I29" s="119"/>
      <c r="J29" s="17"/>
    </row>
    <row r="30" spans="1:11" x14ac:dyDescent="0.4">
      <c r="E30" s="13"/>
      <c r="F30" s="178"/>
      <c r="G30" s="160"/>
      <c r="H30" s="180"/>
      <c r="I30" s="162"/>
      <c r="J30" s="17"/>
    </row>
    <row r="31" spans="1:11" x14ac:dyDescent="0.4">
      <c r="E31" s="13"/>
      <c r="F31" s="178"/>
      <c r="G31" s="160"/>
      <c r="H31" s="180"/>
      <c r="I31" s="162"/>
      <c r="J31" s="17"/>
    </row>
    <row r="32" spans="1:11" x14ac:dyDescent="0.4">
      <c r="E32" s="13"/>
      <c r="F32" s="178"/>
      <c r="G32" s="160"/>
      <c r="H32" s="180"/>
      <c r="I32" s="162"/>
      <c r="J32" s="17"/>
    </row>
    <row r="33" spans="5:10" x14ac:dyDescent="0.4">
      <c r="E33" s="13"/>
      <c r="F33" s="178"/>
      <c r="G33" s="160"/>
      <c r="H33" s="180"/>
      <c r="I33" s="162"/>
      <c r="J33" s="17"/>
    </row>
    <row r="34" spans="5:10" x14ac:dyDescent="0.4">
      <c r="E34" s="13"/>
      <c r="F34" s="178"/>
      <c r="G34" s="160"/>
      <c r="H34" s="180"/>
      <c r="I34" s="162"/>
      <c r="J34" s="17"/>
    </row>
    <row r="35" spans="5:10" x14ac:dyDescent="0.4">
      <c r="E35" s="13"/>
      <c r="F35" s="178"/>
      <c r="G35" s="160"/>
      <c r="H35" s="180"/>
      <c r="I35" s="162"/>
      <c r="J35" s="17"/>
    </row>
    <row r="36" spans="5:10" x14ac:dyDescent="0.4">
      <c r="E36" s="13"/>
      <c r="F36" s="158"/>
      <c r="G36" s="160"/>
      <c r="H36" s="169"/>
      <c r="I36" s="162"/>
      <c r="J36" s="17"/>
    </row>
    <row r="37" spans="5:10" x14ac:dyDescent="0.4">
      <c r="E37" s="13"/>
      <c r="F37" s="158"/>
      <c r="G37" s="160"/>
      <c r="H37" s="169"/>
      <c r="I37" s="162"/>
      <c r="J37" s="17"/>
    </row>
    <row r="38" spans="5:10" ht="15" thickBot="1" x14ac:dyDescent="0.45">
      <c r="E38" s="13"/>
      <c r="F38" s="163"/>
      <c r="G38" s="164"/>
      <c r="H38" s="170"/>
      <c r="I38" s="165"/>
      <c r="J38" s="17"/>
    </row>
    <row r="39" spans="5:10" ht="15" thickBot="1" x14ac:dyDescent="0.45">
      <c r="E39" s="13"/>
      <c r="F39" s="174" t="s">
        <v>242</v>
      </c>
      <c r="G39" s="175">
        <f>SUM(G29:G38)</f>
        <v>0</v>
      </c>
      <c r="H39" s="176" t="s">
        <v>242</v>
      </c>
      <c r="I39" s="175">
        <f>SUM(I29:I38)</f>
        <v>0</v>
      </c>
      <c r="J39" s="17"/>
    </row>
    <row r="40" spans="5:10" ht="17.600000000000001" thickBot="1" x14ac:dyDescent="0.6">
      <c r="E40" s="13"/>
      <c r="F40" s="172" t="s">
        <v>250</v>
      </c>
      <c r="G40" s="171">
        <f>COUNT(G29:G38)</f>
        <v>0</v>
      </c>
      <c r="H40" s="166" t="s">
        <v>251</v>
      </c>
      <c r="I40" s="171">
        <f>COUNT(I29:I38)</f>
        <v>0</v>
      </c>
      <c r="J40" s="17"/>
    </row>
    <row r="41" spans="5:10" x14ac:dyDescent="0.4">
      <c r="E41" s="929" t="s">
        <v>245</v>
      </c>
      <c r="F41" s="632"/>
      <c r="G41" s="632"/>
      <c r="H41" s="632"/>
      <c r="I41" s="632"/>
      <c r="J41" s="930"/>
    </row>
    <row r="42" spans="5:10" ht="15" thickBot="1" x14ac:dyDescent="0.45">
      <c r="E42" s="931"/>
      <c r="F42" s="932"/>
      <c r="G42" s="932"/>
      <c r="H42" s="932"/>
      <c r="I42" s="932"/>
      <c r="J42" s="933"/>
    </row>
    <row r="43" spans="5:10" ht="17.149999999999999" x14ac:dyDescent="0.55000000000000004">
      <c r="E43" s="790" t="s">
        <v>246</v>
      </c>
      <c r="F43" s="791"/>
      <c r="G43" s="791"/>
      <c r="H43" s="791"/>
      <c r="I43" s="791"/>
      <c r="J43" s="792"/>
    </row>
    <row r="44" spans="5:10" x14ac:dyDescent="0.4">
      <c r="E44" s="13"/>
      <c r="J44" s="17"/>
    </row>
    <row r="45" spans="5:10" ht="17.149999999999999" x14ac:dyDescent="0.55000000000000004">
      <c r="E45" s="819" t="s">
        <v>256</v>
      </c>
      <c r="F45" s="626"/>
      <c r="G45" s="626"/>
      <c r="H45" s="626"/>
      <c r="I45" s="626"/>
      <c r="J45" s="820"/>
    </row>
    <row r="46" spans="5:10" x14ac:dyDescent="0.4">
      <c r="E46" s="28"/>
      <c r="F46" s="1"/>
      <c r="G46" s="1"/>
      <c r="H46" s="1"/>
      <c r="I46" s="1"/>
      <c r="J46" s="29"/>
    </row>
    <row r="47" spans="5:10" ht="17.149999999999999" x14ac:dyDescent="0.55000000000000004">
      <c r="E47" s="819" t="s">
        <v>257</v>
      </c>
      <c r="F47" s="626"/>
      <c r="G47" s="626"/>
      <c r="H47" s="626"/>
      <c r="I47" s="626"/>
      <c r="J47" s="820"/>
    </row>
    <row r="48" spans="5:10" ht="15" thickBot="1" x14ac:dyDescent="0.45">
      <c r="E48" s="18"/>
      <c r="F48" s="21"/>
      <c r="G48" s="21"/>
      <c r="H48" s="173"/>
      <c r="I48" s="21"/>
      <c r="J48" s="27"/>
    </row>
    <row r="49" spans="2:19" x14ac:dyDescent="0.4">
      <c r="E49" s="790" t="s">
        <v>247</v>
      </c>
      <c r="F49" s="791"/>
      <c r="G49" s="791"/>
      <c r="H49" s="791"/>
      <c r="I49" s="791"/>
      <c r="J49" s="792"/>
    </row>
    <row r="50" spans="2:19" x14ac:dyDescent="0.4">
      <c r="E50" s="13"/>
      <c r="J50" s="17"/>
    </row>
    <row r="51" spans="2:19" x14ac:dyDescent="0.4">
      <c r="E51" s="802" t="s">
        <v>248</v>
      </c>
      <c r="F51" s="803"/>
      <c r="G51" s="803"/>
      <c r="H51" s="803"/>
      <c r="I51" s="803"/>
      <c r="J51" s="804"/>
    </row>
    <row r="52" spans="2:19" x14ac:dyDescent="0.4">
      <c r="E52" s="13"/>
      <c r="J52" s="17"/>
    </row>
    <row r="53" spans="2:19" x14ac:dyDescent="0.4">
      <c r="E53" s="13"/>
      <c r="G53" s="941" t="s">
        <v>69</v>
      </c>
      <c r="H53" s="941"/>
      <c r="J53" s="17"/>
    </row>
    <row r="54" spans="2:19" ht="15" thickBot="1" x14ac:dyDescent="0.45">
      <c r="C54" s="127"/>
      <c r="D54" s="196"/>
      <c r="E54" s="18"/>
      <c r="F54" s="21"/>
      <c r="G54" s="21"/>
      <c r="H54" s="173"/>
      <c r="I54" s="21"/>
      <c r="J54" s="27"/>
      <c r="K54" s="201"/>
      <c r="L54" s="127"/>
    </row>
    <row r="55" spans="2:19" ht="15" thickBot="1" x14ac:dyDescent="0.45">
      <c r="B55" s="202" t="s">
        <v>28</v>
      </c>
      <c r="E55" s="936" t="s">
        <v>252</v>
      </c>
      <c r="F55" s="936"/>
      <c r="G55" s="936"/>
      <c r="H55" s="936"/>
      <c r="I55" s="936"/>
      <c r="J55" s="936"/>
      <c r="M55" s="200"/>
    </row>
    <row r="56" spans="2:19" x14ac:dyDescent="0.4">
      <c r="B56" s="125"/>
      <c r="L56" s="12"/>
      <c r="M56" s="40" t="s">
        <v>67</v>
      </c>
      <c r="N56" s="582" t="s">
        <v>249</v>
      </c>
      <c r="O56" s="582"/>
      <c r="P56" s="582"/>
      <c r="Q56" s="582"/>
      <c r="R56" s="582"/>
      <c r="S56" s="583"/>
    </row>
    <row r="57" spans="2:19" ht="16.5" customHeight="1" x14ac:dyDescent="0.4">
      <c r="B57" s="125"/>
      <c r="E57" t="s">
        <v>253</v>
      </c>
      <c r="L57" s="13"/>
      <c r="N57" s="534"/>
      <c r="O57" s="534"/>
      <c r="P57" s="534"/>
      <c r="Q57" s="534"/>
      <c r="R57" s="534"/>
      <c r="S57" s="584"/>
    </row>
    <row r="58" spans="2:19" ht="15" thickBot="1" x14ac:dyDescent="0.45">
      <c r="B58" s="125"/>
      <c r="L58" s="13"/>
      <c r="N58" s="534"/>
      <c r="O58" s="534"/>
      <c r="P58" s="534"/>
      <c r="Q58" s="534"/>
      <c r="R58" s="534"/>
      <c r="S58" s="584"/>
    </row>
    <row r="59" spans="2:19" ht="15" thickBot="1" x14ac:dyDescent="0.45">
      <c r="B59" s="125"/>
      <c r="E59" s="939" t="s">
        <v>254</v>
      </c>
      <c r="F59" s="937" t="s">
        <v>238</v>
      </c>
      <c r="G59" s="937"/>
      <c r="H59" s="927" t="s">
        <v>239</v>
      </c>
      <c r="I59" s="938"/>
      <c r="J59" s="939" t="s">
        <v>254</v>
      </c>
      <c r="L59" s="13"/>
      <c r="N59" s="534"/>
      <c r="O59" s="534"/>
      <c r="P59" s="534"/>
      <c r="Q59" s="534"/>
      <c r="R59" s="534"/>
      <c r="S59" s="584"/>
    </row>
    <row r="60" spans="2:19" ht="15" thickBot="1" x14ac:dyDescent="0.45">
      <c r="B60" s="125"/>
      <c r="E60" s="940"/>
      <c r="F60" s="190"/>
      <c r="G60" s="156" t="s">
        <v>240</v>
      </c>
      <c r="H60" s="168"/>
      <c r="I60" s="183" t="s">
        <v>240</v>
      </c>
      <c r="J60" s="940"/>
      <c r="L60" s="18"/>
      <c r="M60" s="21"/>
      <c r="N60" s="585"/>
      <c r="O60" s="585"/>
      <c r="P60" s="585"/>
      <c r="Q60" s="585"/>
      <c r="R60" s="585"/>
      <c r="S60" s="586"/>
    </row>
    <row r="61" spans="2:19" x14ac:dyDescent="0.4">
      <c r="B61" s="125"/>
      <c r="E61" s="117">
        <v>1</v>
      </c>
      <c r="F61" s="191"/>
      <c r="G61" s="159"/>
      <c r="H61" s="179"/>
      <c r="I61" s="184"/>
      <c r="J61" s="188">
        <v>1</v>
      </c>
      <c r="L61" s="198"/>
    </row>
    <row r="62" spans="2:19" x14ac:dyDescent="0.4">
      <c r="B62" s="125"/>
      <c r="E62" s="117">
        <v>2</v>
      </c>
      <c r="F62" s="192"/>
      <c r="G62" s="160"/>
      <c r="H62" s="180"/>
      <c r="I62" s="185"/>
      <c r="J62" s="189">
        <v>2</v>
      </c>
      <c r="K62" s="38"/>
      <c r="L62" s="199"/>
    </row>
    <row r="63" spans="2:19" x14ac:dyDescent="0.4">
      <c r="B63" s="125"/>
      <c r="E63" s="117">
        <v>3</v>
      </c>
      <c r="F63" s="192"/>
      <c r="G63" s="160"/>
      <c r="H63" s="180"/>
      <c r="I63" s="185"/>
      <c r="J63" s="188">
        <v>3</v>
      </c>
      <c r="L63" s="125"/>
    </row>
    <row r="64" spans="2:19" x14ac:dyDescent="0.4">
      <c r="B64" s="125"/>
      <c r="E64" s="117">
        <v>4</v>
      </c>
      <c r="F64" s="192"/>
      <c r="G64" s="160"/>
      <c r="H64" s="180"/>
      <c r="I64" s="185"/>
      <c r="J64" s="188">
        <v>4</v>
      </c>
      <c r="L64" s="125"/>
    </row>
    <row r="65" spans="2:12" x14ac:dyDescent="0.4">
      <c r="B65" s="125"/>
      <c r="E65" s="117">
        <v>5</v>
      </c>
      <c r="F65" s="192"/>
      <c r="G65" s="160"/>
      <c r="H65" s="180"/>
      <c r="I65" s="185"/>
      <c r="J65" s="188">
        <v>5</v>
      </c>
      <c r="L65" s="125"/>
    </row>
    <row r="66" spans="2:12" x14ac:dyDescent="0.4">
      <c r="B66" s="125"/>
      <c r="E66" s="117">
        <v>6</v>
      </c>
      <c r="F66" s="192"/>
      <c r="G66" s="160"/>
      <c r="H66" s="180"/>
      <c r="I66" s="185"/>
      <c r="J66" s="188">
        <v>6</v>
      </c>
      <c r="L66" s="125"/>
    </row>
    <row r="67" spans="2:12" x14ac:dyDescent="0.4">
      <c r="B67" s="125"/>
      <c r="E67" s="117">
        <v>7</v>
      </c>
      <c r="F67" s="192"/>
      <c r="G67" s="160"/>
      <c r="H67" s="180"/>
      <c r="I67" s="185"/>
      <c r="J67" s="188">
        <v>7</v>
      </c>
      <c r="L67" s="125"/>
    </row>
    <row r="68" spans="2:12" x14ac:dyDescent="0.4">
      <c r="B68" s="125"/>
      <c r="E68" s="117">
        <v>8</v>
      </c>
      <c r="F68" s="193"/>
      <c r="G68" s="160"/>
      <c r="H68" s="169"/>
      <c r="I68" s="185"/>
      <c r="J68" s="188">
        <v>8</v>
      </c>
      <c r="L68" s="125"/>
    </row>
    <row r="69" spans="2:12" x14ac:dyDescent="0.4">
      <c r="B69" s="125"/>
      <c r="E69" s="117">
        <v>9</v>
      </c>
      <c r="F69" s="193"/>
      <c r="G69" s="160"/>
      <c r="H69" s="169"/>
      <c r="I69" s="185"/>
      <c r="J69" s="188">
        <v>9</v>
      </c>
      <c r="L69" s="125"/>
    </row>
    <row r="70" spans="2:12" ht="15" thickBot="1" x14ac:dyDescent="0.45">
      <c r="B70" s="125"/>
      <c r="E70" s="111">
        <v>10</v>
      </c>
      <c r="F70" s="194"/>
      <c r="G70" s="164"/>
      <c r="H70" s="170"/>
      <c r="I70" s="186"/>
      <c r="J70" s="195">
        <v>10</v>
      </c>
      <c r="L70" s="125"/>
    </row>
    <row r="71" spans="2:12" ht="15" thickBot="1" x14ac:dyDescent="0.45">
      <c r="B71" s="125"/>
      <c r="C71" s="942" t="s">
        <v>35</v>
      </c>
      <c r="D71" s="942"/>
      <c r="E71" s="181">
        <f>(G72+1)/2</f>
        <v>0.5</v>
      </c>
      <c r="F71" s="176" t="s">
        <v>242</v>
      </c>
      <c r="G71" s="175">
        <f>SUM(G61:G70)</f>
        <v>0</v>
      </c>
      <c r="H71" s="176" t="s">
        <v>242</v>
      </c>
      <c r="I71" s="187">
        <f>SUM(I61:I70)</f>
        <v>0</v>
      </c>
      <c r="J71" s="182">
        <f>(I72+1)/2</f>
        <v>0.5</v>
      </c>
      <c r="K71" s="934" t="s">
        <v>255</v>
      </c>
      <c r="L71" s="935"/>
    </row>
    <row r="72" spans="2:12" ht="17.600000000000001" thickBot="1" x14ac:dyDescent="0.6">
      <c r="B72" s="125"/>
      <c r="F72" s="172" t="s">
        <v>250</v>
      </c>
      <c r="G72" s="171">
        <f>COUNT(G61:G70)</f>
        <v>0</v>
      </c>
      <c r="H72" s="166" t="s">
        <v>251</v>
      </c>
      <c r="I72" s="171">
        <f>COUNT(I61:I70)</f>
        <v>0</v>
      </c>
      <c r="L72" s="198"/>
    </row>
    <row r="73" spans="2:12" ht="15" thickBot="1" x14ac:dyDescent="0.45">
      <c r="B73" s="125"/>
      <c r="C73" s="126"/>
      <c r="D73" s="127"/>
      <c r="E73" s="127"/>
      <c r="F73" s="127"/>
      <c r="G73" s="127"/>
      <c r="H73" s="197"/>
      <c r="I73" s="127"/>
      <c r="J73" s="127"/>
      <c r="K73" s="127"/>
      <c r="L73" s="128"/>
    </row>
    <row r="74" spans="2:12" x14ac:dyDescent="0.4"/>
    <row r="75" spans="2:12" x14ac:dyDescent="0.4"/>
    <row r="76" spans="2:12" x14ac:dyDescent="0.4"/>
    <row r="77" spans="2:12" x14ac:dyDescent="0.4"/>
    <row r="78" spans="2:12" x14ac:dyDescent="0.4"/>
    <row r="79" spans="2:12" x14ac:dyDescent="0.4"/>
  </sheetData>
  <sortState xmlns:xlrd2="http://schemas.microsoft.com/office/spreadsheetml/2017/richdata2" ref="G30:G35">
    <sortCondition ref="G29"/>
  </sortState>
  <mergeCells count="29">
    <mergeCell ref="K71:L71"/>
    <mergeCell ref="B3:C3"/>
    <mergeCell ref="N56:S60"/>
    <mergeCell ref="E45:J45"/>
    <mergeCell ref="E47:J47"/>
    <mergeCell ref="E55:J55"/>
    <mergeCell ref="F59:G59"/>
    <mergeCell ref="H59:I59"/>
    <mergeCell ref="E59:E60"/>
    <mergeCell ref="J59:J60"/>
    <mergeCell ref="E43:J43"/>
    <mergeCell ref="E51:J51"/>
    <mergeCell ref="E49:J49"/>
    <mergeCell ref="G53:H53"/>
    <mergeCell ref="C71:D71"/>
    <mergeCell ref="F27:G27"/>
    <mergeCell ref="H27:I27"/>
    <mergeCell ref="E20:J20"/>
    <mergeCell ref="E21:J21"/>
    <mergeCell ref="E41:J42"/>
    <mergeCell ref="A16:A17"/>
    <mergeCell ref="F16:I17"/>
    <mergeCell ref="D1:L2"/>
    <mergeCell ref="B1:C1"/>
    <mergeCell ref="F9:I10"/>
    <mergeCell ref="A3:A4"/>
    <mergeCell ref="A6:A8"/>
    <mergeCell ref="A10:A13"/>
    <mergeCell ref="F13:I14"/>
  </mergeCells>
  <conditionalFormatting sqref="E61:E70">
    <cfRule type="cellIs" dxfId="13" priority="2" operator="equal">
      <formula>$E$71</formula>
    </cfRule>
  </conditionalFormatting>
  <conditionalFormatting sqref="G39">
    <cfRule type="cellIs" dxfId="12" priority="12" operator="equal">
      <formula>$I$39</formula>
    </cfRule>
    <cfRule type="cellIs" dxfId="11" priority="15" operator="lessThan">
      <formula>$I$39</formula>
    </cfRule>
  </conditionalFormatting>
  <conditionalFormatting sqref="G40">
    <cfRule type="cellIs" dxfId="10" priority="10" operator="lessThan">
      <formula>$I$40</formula>
    </cfRule>
  </conditionalFormatting>
  <conditionalFormatting sqref="G71">
    <cfRule type="cellIs" dxfId="9" priority="6" operator="equal">
      <formula>$I$39</formula>
    </cfRule>
    <cfRule type="cellIs" dxfId="8" priority="8" operator="lessThan">
      <formula>$I$39</formula>
    </cfRule>
  </conditionalFormatting>
  <conditionalFormatting sqref="G72">
    <cfRule type="cellIs" dxfId="7" priority="4" operator="lessThan">
      <formula>$I$40</formula>
    </cfRule>
  </conditionalFormatting>
  <conditionalFormatting sqref="I39">
    <cfRule type="cellIs" dxfId="6" priority="11" operator="equal">
      <formula>$G$39</formula>
    </cfRule>
    <cfRule type="cellIs" dxfId="5" priority="14" operator="lessThan">
      <formula>$G$39</formula>
    </cfRule>
  </conditionalFormatting>
  <conditionalFormatting sqref="I40">
    <cfRule type="cellIs" dxfId="4" priority="9" operator="lessThan">
      <formula>$G$40</formula>
    </cfRule>
  </conditionalFormatting>
  <conditionalFormatting sqref="I71">
    <cfRule type="cellIs" dxfId="3" priority="5" operator="equal">
      <formula>$G$39</formula>
    </cfRule>
    <cfRule type="cellIs" dxfId="2" priority="7" operator="lessThan">
      <formula>$G$39</formula>
    </cfRule>
  </conditionalFormatting>
  <conditionalFormatting sqref="I72">
    <cfRule type="cellIs" dxfId="1" priority="3" operator="lessThan">
      <formula>$G$40</formula>
    </cfRule>
  </conditionalFormatting>
  <conditionalFormatting sqref="J61:J70">
    <cfRule type="cellIs" dxfId="0" priority="1" operator="equal">
      <formula>$J$71</formula>
    </cfRule>
  </conditionalFormatting>
  <hyperlinks>
    <hyperlink ref="B1" location="Indholdsfortegnelse!A1" display="Indholdsfortegnelse" xr:uid="{63208799-1646-48E9-9719-69D399BEF9D4}"/>
    <hyperlink ref="E51:J51" location="Tabeller!B232" display="Tabel E.8" xr:uid="{3FE67136-D327-410D-9B1D-2E83BE25B7E0}"/>
    <hyperlink ref="B20" location="'Wilcoxon-Mann-Whitney-test'!B1" display="Top" xr:uid="{330ECF70-5C31-4432-ACC4-A5F30D76AF0E}"/>
    <hyperlink ref="B55" location="'Wilcoxon-Mann-Whitney-test'!B1" display="Top" xr:uid="{9358D681-7B75-4B7D-A81C-F0C5C042F5A6}"/>
    <hyperlink ref="B1:C1" location="Indholdsfortegnelse!B1" display="Indholdsfortegnelse" xr:uid="{E654E325-70A5-4DB6-8CCD-60B524278A91}"/>
    <hyperlink ref="B3:C3" location="'SPSS Vejledninger'!B916" display="SPSS Vejledning" xr:uid="{04CA88A4-C1AB-46CB-A2F4-89188228C207}"/>
  </hyperlinks>
  <pageMargins left="0.7" right="0.7" top="0.75" bottom="0.75" header="0.3" footer="0.3"/>
  <drawing r:id="rId1"/>
  <legacyDrawing r:id="rId2"/>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BA0FAA-B2F2-4307-AF19-88F50F41D925}">
  <dimension ref="A1:AC109"/>
  <sheetViews>
    <sheetView topLeftCell="B1" workbookViewId="0">
      <selection activeCell="B1" sqref="B1:C1"/>
    </sheetView>
  </sheetViews>
  <sheetFormatPr defaultColWidth="0" defaultRowHeight="14.6" zeroHeight="1" outlineLevelCol="1" x14ac:dyDescent="0.4"/>
  <cols>
    <col min="1" max="1" width="26.23046875" hidden="1" customWidth="1" outlineLevel="1"/>
    <col min="2" max="2" width="8.765625" customWidth="1" collapsed="1"/>
    <col min="3" max="29" width="8.765625" customWidth="1"/>
    <col min="30" max="30" width="8.765625" hidden="1" customWidth="1"/>
    <col min="31" max="16384" width="8.765625" hidden="1"/>
  </cols>
  <sheetData>
    <row r="1" spans="1:22" x14ac:dyDescent="0.4">
      <c r="B1" s="581" t="s">
        <v>17</v>
      </c>
      <c r="C1" s="581"/>
      <c r="I1" s="780" t="s">
        <v>168</v>
      </c>
      <c r="J1" s="780"/>
      <c r="K1" s="780"/>
      <c r="L1" s="780"/>
      <c r="M1" s="780"/>
    </row>
    <row r="2" spans="1:22" x14ac:dyDescent="0.4">
      <c r="I2" s="780"/>
      <c r="J2" s="780"/>
      <c r="K2" s="780"/>
      <c r="L2" s="780"/>
      <c r="M2" s="780"/>
    </row>
    <row r="3" spans="1:22" ht="15" customHeight="1" thickBot="1" x14ac:dyDescent="0.45">
      <c r="A3" s="595" t="s">
        <v>515</v>
      </c>
    </row>
    <row r="4" spans="1:22" x14ac:dyDescent="0.4">
      <c r="A4" s="595"/>
      <c r="E4" s="12" t="s">
        <v>169</v>
      </c>
      <c r="F4" s="22"/>
      <c r="G4" s="22"/>
      <c r="H4" s="22"/>
      <c r="I4" s="22"/>
      <c r="J4" s="22"/>
      <c r="K4" s="24"/>
      <c r="L4" s="12"/>
      <c r="M4" s="22" t="s">
        <v>170</v>
      </c>
      <c r="N4" s="22"/>
      <c r="O4" s="22"/>
      <c r="P4" s="22"/>
      <c r="Q4" s="22"/>
      <c r="R4" s="22"/>
      <c r="S4" s="24"/>
      <c r="V4" s="16"/>
    </row>
    <row r="5" spans="1:22" x14ac:dyDescent="0.4">
      <c r="A5" s="595"/>
      <c r="E5" s="13"/>
      <c r="K5" s="17"/>
      <c r="L5" s="13"/>
      <c r="S5" s="17"/>
    </row>
    <row r="6" spans="1:22" x14ac:dyDescent="0.4">
      <c r="A6" s="595"/>
      <c r="E6" s="13"/>
      <c r="K6" s="17"/>
      <c r="L6" s="13"/>
      <c r="S6" s="17"/>
    </row>
    <row r="7" spans="1:22" x14ac:dyDescent="0.4">
      <c r="A7" s="595"/>
      <c r="E7" s="13"/>
      <c r="K7" s="17"/>
      <c r="L7" s="13"/>
      <c r="S7" s="17"/>
    </row>
    <row r="8" spans="1:22" x14ac:dyDescent="0.4">
      <c r="A8" s="595"/>
      <c r="E8" s="13"/>
      <c r="K8" s="17"/>
      <c r="L8" s="13"/>
      <c r="S8" s="17"/>
    </row>
    <row r="9" spans="1:22" ht="14.7" customHeight="1" x14ac:dyDescent="0.4">
      <c r="A9" s="595"/>
      <c r="E9" s="698" t="s">
        <v>511</v>
      </c>
      <c r="F9" s="595"/>
      <c r="G9" s="595"/>
      <c r="H9" s="595"/>
      <c r="I9" s="595"/>
      <c r="J9" s="595"/>
      <c r="K9" s="661"/>
      <c r="L9" s="13"/>
      <c r="M9" s="595" t="s">
        <v>512</v>
      </c>
      <c r="N9" s="595"/>
      <c r="O9" s="595"/>
      <c r="P9" s="595"/>
      <c r="Q9" s="595"/>
      <c r="R9" s="595"/>
      <c r="S9" s="661"/>
    </row>
    <row r="10" spans="1:22" x14ac:dyDescent="0.4">
      <c r="A10" s="595"/>
      <c r="E10" s="698"/>
      <c r="F10" s="595"/>
      <c r="G10" s="595"/>
      <c r="H10" s="595"/>
      <c r="I10" s="595"/>
      <c r="J10" s="595"/>
      <c r="K10" s="661"/>
      <c r="L10" s="13"/>
      <c r="M10" s="595"/>
      <c r="N10" s="595"/>
      <c r="O10" s="595"/>
      <c r="P10" s="595"/>
      <c r="Q10" s="595"/>
      <c r="R10" s="595"/>
      <c r="S10" s="661"/>
    </row>
    <row r="11" spans="1:22" x14ac:dyDescent="0.4">
      <c r="E11" s="13"/>
      <c r="K11" s="17"/>
      <c r="L11" s="13"/>
      <c r="S11" s="17"/>
    </row>
    <row r="12" spans="1:22" x14ac:dyDescent="0.4">
      <c r="E12" s="13"/>
      <c r="K12" s="17"/>
      <c r="L12" s="13"/>
      <c r="S12" s="17"/>
    </row>
    <row r="13" spans="1:22" x14ac:dyDescent="0.4">
      <c r="A13" s="247" t="s">
        <v>428</v>
      </c>
      <c r="E13" s="13"/>
      <c r="K13" s="17"/>
      <c r="L13" s="13"/>
      <c r="S13" s="17"/>
    </row>
    <row r="14" spans="1:22" ht="14.7" customHeight="1" x14ac:dyDescent="0.4">
      <c r="E14" s="698" t="s">
        <v>630</v>
      </c>
      <c r="F14" s="595"/>
      <c r="G14" s="595"/>
      <c r="H14" s="595"/>
      <c r="I14" s="595"/>
      <c r="J14" s="595"/>
      <c r="K14" s="661"/>
      <c r="L14" s="13"/>
      <c r="M14" s="595" t="s">
        <v>628</v>
      </c>
      <c r="N14" s="595"/>
      <c r="O14" s="595"/>
      <c r="P14" s="595"/>
      <c r="Q14" s="595"/>
      <c r="R14" s="595"/>
      <c r="S14" s="661"/>
    </row>
    <row r="15" spans="1:22" x14ac:dyDescent="0.4">
      <c r="A15" s="702" t="s">
        <v>516</v>
      </c>
      <c r="E15" s="698"/>
      <c r="F15" s="595"/>
      <c r="G15" s="595"/>
      <c r="H15" s="595"/>
      <c r="I15" s="595"/>
      <c r="J15" s="595"/>
      <c r="K15" s="661"/>
      <c r="L15" s="13"/>
      <c r="M15" s="595"/>
      <c r="N15" s="595"/>
      <c r="O15" s="595"/>
      <c r="P15" s="595"/>
      <c r="Q15" s="595"/>
      <c r="R15" s="595"/>
      <c r="S15" s="661"/>
    </row>
    <row r="16" spans="1:22" x14ac:dyDescent="0.4">
      <c r="A16" s="702"/>
      <c r="E16" s="13"/>
      <c r="K16" s="17"/>
      <c r="L16" s="13"/>
      <c r="S16" s="17"/>
    </row>
    <row r="17" spans="1:19" x14ac:dyDescent="0.4">
      <c r="A17" s="702"/>
      <c r="E17" s="13"/>
      <c r="K17" s="17"/>
      <c r="L17" s="13"/>
      <c r="S17" s="17"/>
    </row>
    <row r="18" spans="1:19" x14ac:dyDescent="0.4">
      <c r="E18" s="13"/>
      <c r="K18" s="17"/>
      <c r="L18" s="13"/>
      <c r="S18" s="17"/>
    </row>
    <row r="19" spans="1:19" x14ac:dyDescent="0.4">
      <c r="E19" s="13"/>
      <c r="K19" s="17"/>
      <c r="L19" s="13"/>
      <c r="S19" s="17"/>
    </row>
    <row r="20" spans="1:19" ht="14.7" customHeight="1" x14ac:dyDescent="0.4">
      <c r="A20" s="595" t="s">
        <v>517</v>
      </c>
      <c r="E20" s="13"/>
      <c r="K20" s="17"/>
      <c r="L20" s="13"/>
      <c r="S20" s="17"/>
    </row>
    <row r="21" spans="1:19" x14ac:dyDescent="0.4">
      <c r="A21" s="595"/>
      <c r="E21" s="13"/>
      <c r="K21" s="17"/>
      <c r="L21" s="13"/>
      <c r="S21" s="17"/>
    </row>
    <row r="22" spans="1:19" x14ac:dyDescent="0.4">
      <c r="A22" s="595"/>
      <c r="E22" s="13"/>
      <c r="K22" s="17"/>
      <c r="L22" s="13"/>
      <c r="S22" s="17"/>
    </row>
    <row r="23" spans="1:19" x14ac:dyDescent="0.4">
      <c r="A23" s="595"/>
      <c r="E23" s="13"/>
      <c r="K23" s="17"/>
      <c r="L23" s="13"/>
      <c r="S23" s="17"/>
    </row>
    <row r="24" spans="1:19" x14ac:dyDescent="0.4">
      <c r="A24" s="595"/>
      <c r="E24" s="13"/>
      <c r="K24" s="17"/>
      <c r="L24" s="13"/>
      <c r="S24" s="17"/>
    </row>
    <row r="25" spans="1:19" ht="14.7" customHeight="1" x14ac:dyDescent="0.4">
      <c r="A25" s="595"/>
      <c r="E25" s="698" t="s">
        <v>171</v>
      </c>
      <c r="F25" s="595"/>
      <c r="G25" s="595"/>
      <c r="H25" s="595"/>
      <c r="I25" s="595"/>
      <c r="J25" s="595"/>
      <c r="K25" s="661"/>
      <c r="L25" s="13"/>
      <c r="M25" s="595" t="s">
        <v>629</v>
      </c>
      <c r="N25" s="595"/>
      <c r="O25" s="595"/>
      <c r="P25" s="595"/>
      <c r="Q25" s="595"/>
      <c r="R25" s="595"/>
      <c r="S25" s="661"/>
    </row>
    <row r="26" spans="1:19" x14ac:dyDescent="0.4">
      <c r="E26" s="698"/>
      <c r="F26" s="595"/>
      <c r="G26" s="595"/>
      <c r="H26" s="595"/>
      <c r="I26" s="595"/>
      <c r="J26" s="595"/>
      <c r="K26" s="661"/>
      <c r="L26" s="13"/>
      <c r="M26" s="595"/>
      <c r="N26" s="595"/>
      <c r="O26" s="595"/>
      <c r="P26" s="595"/>
      <c r="Q26" s="595"/>
      <c r="R26" s="595"/>
      <c r="S26" s="661"/>
    </row>
    <row r="27" spans="1:19" x14ac:dyDescent="0.4">
      <c r="E27" s="13"/>
      <c r="K27" s="17"/>
      <c r="L27" s="13"/>
      <c r="M27" s="595"/>
      <c r="N27" s="595"/>
      <c r="O27" s="595"/>
      <c r="P27" s="595"/>
      <c r="Q27" s="595"/>
      <c r="R27" s="595"/>
      <c r="S27" s="661"/>
    </row>
    <row r="28" spans="1:19" x14ac:dyDescent="0.4">
      <c r="E28" s="13"/>
      <c r="K28" s="17"/>
      <c r="L28" s="13"/>
      <c r="M28" s="2"/>
      <c r="N28" s="2"/>
      <c r="O28" s="2"/>
      <c r="P28" s="2"/>
      <c r="Q28" s="2"/>
      <c r="R28" s="2"/>
      <c r="S28" s="109"/>
    </row>
    <row r="29" spans="1:19" x14ac:dyDescent="0.4">
      <c r="E29" s="13"/>
      <c r="K29" s="17"/>
      <c r="L29" s="13"/>
      <c r="S29" s="17"/>
    </row>
    <row r="30" spans="1:19" x14ac:dyDescent="0.4">
      <c r="E30" s="13"/>
      <c r="K30" s="17"/>
      <c r="L30" s="13"/>
      <c r="S30" s="17"/>
    </row>
    <row r="31" spans="1:19" ht="15" thickBot="1" x14ac:dyDescent="0.45">
      <c r="E31" s="13"/>
      <c r="K31" s="17"/>
      <c r="L31" s="13"/>
      <c r="S31" s="17"/>
    </row>
    <row r="32" spans="1:19" x14ac:dyDescent="0.4">
      <c r="E32" s="12"/>
      <c r="F32" s="22"/>
      <c r="G32" s="22"/>
      <c r="H32" s="22"/>
      <c r="I32" s="22"/>
      <c r="J32" s="22"/>
      <c r="K32" s="24"/>
      <c r="L32" s="13"/>
      <c r="S32" s="17"/>
    </row>
    <row r="33" spans="5:19" x14ac:dyDescent="0.4">
      <c r="E33" s="13"/>
      <c r="G33" s="103"/>
      <c r="J33" s="103"/>
      <c r="K33" s="17"/>
      <c r="L33" s="13"/>
      <c r="S33" s="17"/>
    </row>
    <row r="34" spans="5:19" x14ac:dyDescent="0.4">
      <c r="E34" s="13"/>
      <c r="K34" s="17"/>
      <c r="L34" s="13"/>
      <c r="S34" s="17"/>
    </row>
    <row r="35" spans="5:19" x14ac:dyDescent="0.4">
      <c r="E35" s="13"/>
      <c r="G35" s="103"/>
      <c r="J35" s="103"/>
      <c r="K35" s="17"/>
      <c r="L35" s="13"/>
      <c r="S35" s="17"/>
    </row>
    <row r="36" spans="5:19" x14ac:dyDescent="0.4">
      <c r="E36" s="13"/>
      <c r="K36" s="17"/>
      <c r="L36" s="13"/>
      <c r="S36" s="17"/>
    </row>
    <row r="37" spans="5:19" x14ac:dyDescent="0.4">
      <c r="E37" s="13"/>
      <c r="I37">
        <f>G33+G35+J33+J35</f>
        <v>0</v>
      </c>
      <c r="K37" s="17"/>
      <c r="L37" s="13"/>
      <c r="S37" s="17"/>
    </row>
    <row r="38" spans="5:19" x14ac:dyDescent="0.4">
      <c r="E38" s="13"/>
      <c r="K38" s="17"/>
      <c r="L38" s="13"/>
      <c r="S38" s="17"/>
    </row>
    <row r="39" spans="5:19" ht="15" thickBot="1" x14ac:dyDescent="0.45">
      <c r="E39" s="18"/>
      <c r="F39" s="21"/>
      <c r="G39" s="21"/>
      <c r="H39" s="21"/>
      <c r="I39" s="21"/>
      <c r="J39" s="21"/>
      <c r="K39" s="27"/>
      <c r="L39" s="18"/>
      <c r="M39" s="21"/>
      <c r="N39" s="21"/>
      <c r="O39" s="21"/>
      <c r="P39" s="21"/>
      <c r="Q39" s="21"/>
      <c r="R39" s="21"/>
      <c r="S39" s="27"/>
    </row>
    <row r="40" spans="5:19" x14ac:dyDescent="0.4">
      <c r="I40" s="16"/>
      <c r="L40" s="944" t="s">
        <v>514</v>
      </c>
      <c r="M40" s="936"/>
      <c r="N40" s="936"/>
      <c r="O40" s="936"/>
      <c r="P40" s="936"/>
      <c r="Q40" s="936"/>
      <c r="R40" s="936"/>
      <c r="S40" s="945"/>
    </row>
    <row r="41" spans="5:19" x14ac:dyDescent="0.4">
      <c r="L41" s="13"/>
      <c r="S41" s="17"/>
    </row>
    <row r="42" spans="5:19" x14ac:dyDescent="0.4">
      <c r="L42" s="13"/>
      <c r="O42" s="103"/>
      <c r="R42" s="103"/>
      <c r="S42" s="17"/>
    </row>
    <row r="43" spans="5:19" x14ac:dyDescent="0.4">
      <c r="L43" s="13"/>
      <c r="S43" s="17"/>
    </row>
    <row r="44" spans="5:19" x14ac:dyDescent="0.4">
      <c r="L44" s="13"/>
      <c r="O44" s="103"/>
      <c r="R44" s="103"/>
      <c r="S44" s="17"/>
    </row>
    <row r="45" spans="5:19" x14ac:dyDescent="0.4">
      <c r="L45" s="13"/>
      <c r="S45" s="17"/>
    </row>
    <row r="46" spans="5:19" x14ac:dyDescent="0.4">
      <c r="L46" s="13"/>
      <c r="Q46">
        <f>O42*O44*R42*R44</f>
        <v>0</v>
      </c>
      <c r="S46" s="17"/>
    </row>
    <row r="47" spans="5:19" ht="15" thickBot="1" x14ac:dyDescent="0.45">
      <c r="L47" s="18"/>
      <c r="M47" s="21"/>
      <c r="N47" s="21"/>
      <c r="O47" s="21"/>
      <c r="P47" s="21"/>
      <c r="Q47" s="21"/>
      <c r="R47" s="21"/>
      <c r="S47" s="27"/>
    </row>
    <row r="48" spans="5:19" x14ac:dyDescent="0.4"/>
    <row r="49" spans="8:22" ht="15" thickBot="1" x14ac:dyDescent="0.45"/>
    <row r="50" spans="8:22" x14ac:dyDescent="0.4">
      <c r="H50" s="12"/>
      <c r="I50" s="22"/>
      <c r="J50" s="22"/>
      <c r="K50" s="22"/>
      <c r="L50" s="22"/>
      <c r="M50" s="22"/>
      <c r="N50" s="22"/>
      <c r="O50" s="22"/>
      <c r="P50" s="22"/>
      <c r="Q50" s="22"/>
      <c r="R50" s="24"/>
    </row>
    <row r="51" spans="8:22" x14ac:dyDescent="0.4">
      <c r="H51" s="13"/>
      <c r="I51" s="290" t="s">
        <v>620</v>
      </c>
      <c r="J51" s="595" t="s">
        <v>621</v>
      </c>
      <c r="K51" s="595"/>
      <c r="L51" s="595"/>
      <c r="M51" s="595"/>
      <c r="N51" s="595"/>
      <c r="O51" s="595"/>
      <c r="P51" s="595"/>
      <c r="Q51" s="595"/>
      <c r="R51" s="17"/>
      <c r="U51" s="23" t="s">
        <v>620</v>
      </c>
      <c r="V51" t="s">
        <v>513</v>
      </c>
    </row>
    <row r="52" spans="8:22" x14ac:dyDescent="0.4">
      <c r="H52" s="13"/>
      <c r="J52" s="595"/>
      <c r="K52" s="595"/>
      <c r="L52" s="595"/>
      <c r="M52" s="595"/>
      <c r="N52" s="595"/>
      <c r="O52" s="595"/>
      <c r="P52" s="595"/>
      <c r="Q52" s="595"/>
      <c r="R52" s="17"/>
    </row>
    <row r="53" spans="8:22" x14ac:dyDescent="0.4">
      <c r="H53" s="13"/>
      <c r="J53" s="595"/>
      <c r="K53" s="595"/>
      <c r="L53" s="595"/>
      <c r="M53" s="595"/>
      <c r="N53" s="595"/>
      <c r="O53" s="595"/>
      <c r="P53" s="595"/>
      <c r="Q53" s="595"/>
      <c r="R53" s="17"/>
    </row>
    <row r="54" spans="8:22" x14ac:dyDescent="0.4">
      <c r="H54" s="13"/>
      <c r="R54" s="17"/>
    </row>
    <row r="55" spans="8:22" x14ac:dyDescent="0.4">
      <c r="H55" s="13"/>
      <c r="L55" s="103"/>
      <c r="R55" s="17"/>
    </row>
    <row r="56" spans="8:22" x14ac:dyDescent="0.4">
      <c r="H56" s="13"/>
      <c r="R56" s="17"/>
    </row>
    <row r="57" spans="8:22" x14ac:dyDescent="0.4">
      <c r="H57" s="13"/>
      <c r="L57" s="103"/>
      <c r="R57" s="17"/>
    </row>
    <row r="58" spans="8:22" x14ac:dyDescent="0.4">
      <c r="H58" s="13"/>
      <c r="R58" s="17"/>
    </row>
    <row r="59" spans="8:22" x14ac:dyDescent="0.4">
      <c r="H59" s="13"/>
      <c r="L59" s="103"/>
      <c r="R59" s="17"/>
    </row>
    <row r="60" spans="8:22" ht="15" thickBot="1" x14ac:dyDescent="0.45">
      <c r="H60" s="13"/>
      <c r="R60" s="17"/>
    </row>
    <row r="61" spans="8:22" x14ac:dyDescent="0.4">
      <c r="H61" s="12"/>
      <c r="I61" s="22"/>
      <c r="J61" s="22" t="s">
        <v>622</v>
      </c>
      <c r="K61" s="22"/>
      <c r="L61" s="22"/>
      <c r="M61" s="22"/>
      <c r="N61" s="22"/>
      <c r="O61" s="22"/>
      <c r="P61" s="22"/>
      <c r="Q61" s="22"/>
      <c r="R61" s="24"/>
    </row>
    <row r="62" spans="8:22" x14ac:dyDescent="0.4">
      <c r="H62" s="13"/>
      <c r="R62" s="17"/>
    </row>
    <row r="63" spans="8:22" x14ac:dyDescent="0.4">
      <c r="H63" s="13"/>
      <c r="R63" s="17"/>
    </row>
    <row r="64" spans="8:22" x14ac:dyDescent="0.4">
      <c r="H64" s="13"/>
      <c r="R64" s="17"/>
    </row>
    <row r="65" spans="8:18" x14ac:dyDescent="0.4">
      <c r="H65" s="13"/>
      <c r="L65">
        <f>L55*L57*L59</f>
        <v>0</v>
      </c>
      <c r="R65" s="17"/>
    </row>
    <row r="66" spans="8:18" x14ac:dyDescent="0.4">
      <c r="H66" s="13"/>
      <c r="R66" s="17"/>
    </row>
    <row r="67" spans="8:18" ht="15" thickBot="1" x14ac:dyDescent="0.45">
      <c r="H67" s="18"/>
      <c r="I67" s="21"/>
      <c r="J67" s="21"/>
      <c r="K67" s="21"/>
      <c r="L67" s="21"/>
      <c r="M67" s="21"/>
      <c r="N67" s="21"/>
      <c r="O67" s="21"/>
      <c r="P67" s="21"/>
      <c r="Q67" s="21"/>
      <c r="R67" s="27"/>
    </row>
    <row r="68" spans="8:18" x14ac:dyDescent="0.4">
      <c r="H68" s="12"/>
      <c r="I68" s="22"/>
      <c r="J68" s="813" t="s">
        <v>623</v>
      </c>
      <c r="K68" s="813"/>
      <c r="L68" s="813"/>
      <c r="M68" s="813"/>
      <c r="N68" s="813"/>
      <c r="O68" s="813"/>
      <c r="P68" s="813"/>
      <c r="Q68" s="813"/>
      <c r="R68" s="24"/>
    </row>
    <row r="69" spans="8:18" x14ac:dyDescent="0.4">
      <c r="H69" s="13"/>
      <c r="J69" s="815"/>
      <c r="K69" s="815"/>
      <c r="L69" s="815"/>
      <c r="M69" s="815"/>
      <c r="N69" s="815"/>
      <c r="O69" s="815"/>
      <c r="P69" s="815"/>
      <c r="Q69" s="815"/>
      <c r="R69" s="17"/>
    </row>
    <row r="70" spans="8:18" x14ac:dyDescent="0.4">
      <c r="H70" s="13"/>
      <c r="R70" s="17"/>
    </row>
    <row r="71" spans="8:18" x14ac:dyDescent="0.4">
      <c r="H71" s="13"/>
      <c r="R71" s="17"/>
    </row>
    <row r="72" spans="8:18" x14ac:dyDescent="0.4">
      <c r="H72" s="13"/>
      <c r="R72" s="17"/>
    </row>
    <row r="73" spans="8:18" x14ac:dyDescent="0.4">
      <c r="H73" s="13"/>
      <c r="L73">
        <f>L55*(1-L57)*(1-L59)</f>
        <v>0</v>
      </c>
      <c r="R73" s="17"/>
    </row>
    <row r="74" spans="8:18" x14ac:dyDescent="0.4">
      <c r="H74" s="13"/>
      <c r="R74" s="17"/>
    </row>
    <row r="75" spans="8:18" ht="15" thickBot="1" x14ac:dyDescent="0.45">
      <c r="H75" s="18"/>
      <c r="I75" s="21"/>
      <c r="J75" s="21"/>
      <c r="K75" s="21"/>
      <c r="L75" s="21"/>
      <c r="M75" s="21"/>
      <c r="N75" s="21"/>
      <c r="O75" s="21"/>
      <c r="P75" s="21"/>
      <c r="Q75" s="21"/>
      <c r="R75" s="27"/>
    </row>
    <row r="76" spans="8:18" x14ac:dyDescent="0.4">
      <c r="H76" s="12"/>
      <c r="I76" s="22"/>
      <c r="J76" s="659" t="s">
        <v>624</v>
      </c>
      <c r="K76" s="659"/>
      <c r="L76" s="659"/>
      <c r="M76" s="659"/>
      <c r="N76" s="659"/>
      <c r="O76" s="659"/>
      <c r="P76" s="659"/>
      <c r="Q76" s="659"/>
      <c r="R76" s="24"/>
    </row>
    <row r="77" spans="8:18" x14ac:dyDescent="0.4">
      <c r="H77" s="13"/>
      <c r="J77" s="595"/>
      <c r="K77" s="595"/>
      <c r="L77" s="595"/>
      <c r="M77" s="595"/>
      <c r="N77" s="595"/>
      <c r="O77" s="595"/>
      <c r="P77" s="595"/>
      <c r="Q77" s="595"/>
      <c r="R77" s="17"/>
    </row>
    <row r="78" spans="8:18" x14ac:dyDescent="0.4">
      <c r="H78" s="13"/>
      <c r="R78" s="17"/>
    </row>
    <row r="79" spans="8:18" x14ac:dyDescent="0.4">
      <c r="H79" s="13"/>
      <c r="R79" s="17"/>
    </row>
    <row r="80" spans="8:18" x14ac:dyDescent="0.4">
      <c r="H80" s="13"/>
      <c r="R80" s="17"/>
    </row>
    <row r="81" spans="8:18" x14ac:dyDescent="0.4">
      <c r="H81" s="13"/>
      <c r="L81">
        <f>(1-L55)*L57*(1-L59)</f>
        <v>0</v>
      </c>
      <c r="R81" s="17"/>
    </row>
    <row r="82" spans="8:18" x14ac:dyDescent="0.4">
      <c r="H82" s="13"/>
      <c r="R82" s="17"/>
    </row>
    <row r="83" spans="8:18" ht="15" thickBot="1" x14ac:dyDescent="0.45">
      <c r="H83" s="18"/>
      <c r="I83" s="21"/>
      <c r="J83" s="21"/>
      <c r="K83" s="21"/>
      <c r="L83" s="21"/>
      <c r="M83" s="21"/>
      <c r="N83" s="21"/>
      <c r="O83" s="21"/>
      <c r="P83" s="21"/>
      <c r="Q83" s="21"/>
      <c r="R83" s="27"/>
    </row>
    <row r="84" spans="8:18" x14ac:dyDescent="0.4">
      <c r="H84" s="12"/>
      <c r="I84" s="22"/>
      <c r="J84" s="659" t="s">
        <v>625</v>
      </c>
      <c r="K84" s="659"/>
      <c r="L84" s="659"/>
      <c r="M84" s="659"/>
      <c r="N84" s="659"/>
      <c r="O84" s="659"/>
      <c r="P84" s="659"/>
      <c r="Q84" s="659"/>
      <c r="R84" s="24"/>
    </row>
    <row r="85" spans="8:18" x14ac:dyDescent="0.4">
      <c r="H85" s="13"/>
      <c r="J85" s="595"/>
      <c r="K85" s="595"/>
      <c r="L85" s="595"/>
      <c r="M85" s="595"/>
      <c r="N85" s="595"/>
      <c r="O85" s="595"/>
      <c r="P85" s="595"/>
      <c r="Q85" s="595"/>
      <c r="R85" s="17"/>
    </row>
    <row r="86" spans="8:18" x14ac:dyDescent="0.4">
      <c r="H86" s="13"/>
      <c r="R86" s="17"/>
    </row>
    <row r="87" spans="8:18" x14ac:dyDescent="0.4">
      <c r="H87" s="13"/>
      <c r="R87" s="17"/>
    </row>
    <row r="88" spans="8:18" x14ac:dyDescent="0.4">
      <c r="H88" s="13"/>
      <c r="R88" s="17"/>
    </row>
    <row r="89" spans="8:18" x14ac:dyDescent="0.4">
      <c r="H89" s="13"/>
      <c r="L89">
        <f>(1-L55)*(1-L57)*L59</f>
        <v>0</v>
      </c>
      <c r="R89" s="17"/>
    </row>
    <row r="90" spans="8:18" x14ac:dyDescent="0.4">
      <c r="H90" s="13"/>
      <c r="R90" s="17"/>
    </row>
    <row r="91" spans="8:18" ht="15" thickBot="1" x14ac:dyDescent="0.45">
      <c r="H91" s="18"/>
      <c r="I91" s="21"/>
      <c r="J91" s="21"/>
      <c r="K91" s="21"/>
      <c r="L91" s="21"/>
      <c r="M91" s="21"/>
      <c r="N91" s="21"/>
      <c r="O91" s="21"/>
      <c r="P91" s="21"/>
      <c r="Q91" s="21"/>
      <c r="R91" s="27"/>
    </row>
    <row r="92" spans="8:18" x14ac:dyDescent="0.4">
      <c r="H92" s="12"/>
      <c r="I92" s="22"/>
      <c r="J92" s="659" t="s">
        <v>626</v>
      </c>
      <c r="K92" s="659"/>
      <c r="L92" s="659"/>
      <c r="M92" s="659"/>
      <c r="N92" s="659"/>
      <c r="O92" s="659"/>
      <c r="P92" s="659"/>
      <c r="Q92" s="659"/>
      <c r="R92" s="24"/>
    </row>
    <row r="93" spans="8:18" x14ac:dyDescent="0.4">
      <c r="H93" s="13"/>
      <c r="J93" s="595"/>
      <c r="K93" s="595"/>
      <c r="L93" s="595"/>
      <c r="M93" s="595"/>
      <c r="N93" s="595"/>
      <c r="O93" s="595"/>
      <c r="P93" s="595"/>
      <c r="Q93" s="595"/>
      <c r="R93" s="17"/>
    </row>
    <row r="94" spans="8:18" x14ac:dyDescent="0.4">
      <c r="H94" s="13"/>
      <c r="R94" s="17"/>
    </row>
    <row r="95" spans="8:18" x14ac:dyDescent="0.4">
      <c r="H95" s="13"/>
      <c r="R95" s="17"/>
    </row>
    <row r="96" spans="8:18" x14ac:dyDescent="0.4">
      <c r="H96" s="13"/>
      <c r="R96" s="17"/>
    </row>
    <row r="97" spans="8:18" x14ac:dyDescent="0.4">
      <c r="H97" s="13"/>
      <c r="R97" s="17"/>
    </row>
    <row r="98" spans="8:18" x14ac:dyDescent="0.4">
      <c r="H98" s="13"/>
      <c r="L98">
        <f>(L55*(1-L57)*(1-L59))+((1-L55)*L57*(1-L59))+((1-L55)*(1-L57)*L59)</f>
        <v>0</v>
      </c>
      <c r="R98" s="17"/>
    </row>
    <row r="99" spans="8:18" x14ac:dyDescent="0.4">
      <c r="H99" s="13"/>
      <c r="R99" s="17"/>
    </row>
    <row r="100" spans="8:18" ht="15" thickBot="1" x14ac:dyDescent="0.45">
      <c r="H100" s="18"/>
      <c r="I100" s="21"/>
      <c r="J100" s="21"/>
      <c r="K100" s="21"/>
      <c r="L100" s="21"/>
      <c r="M100" s="21"/>
      <c r="N100" s="21"/>
      <c r="O100" s="21"/>
      <c r="P100" s="21"/>
      <c r="Q100" s="21"/>
      <c r="R100" s="27"/>
    </row>
    <row r="101" spans="8:18" x14ac:dyDescent="0.4">
      <c r="H101" s="13"/>
      <c r="J101" s="595" t="s">
        <v>627</v>
      </c>
      <c r="K101" s="595"/>
      <c r="L101" s="595"/>
      <c r="M101" s="595"/>
      <c r="N101" s="595"/>
      <c r="O101" s="595"/>
      <c r="P101" s="595"/>
      <c r="Q101" s="595"/>
      <c r="R101" s="17"/>
    </row>
    <row r="102" spans="8:18" x14ac:dyDescent="0.4">
      <c r="H102" s="13"/>
      <c r="J102" s="595"/>
      <c r="K102" s="595"/>
      <c r="L102" s="595"/>
      <c r="M102" s="595"/>
      <c r="N102" s="595"/>
      <c r="O102" s="595"/>
      <c r="P102" s="595"/>
      <c r="Q102" s="595"/>
      <c r="R102" s="17"/>
    </row>
    <row r="103" spans="8:18" x14ac:dyDescent="0.4">
      <c r="H103" s="13"/>
      <c r="R103" s="17"/>
    </row>
    <row r="104" spans="8:18" x14ac:dyDescent="0.4">
      <c r="H104" s="13"/>
      <c r="R104" s="17"/>
    </row>
    <row r="105" spans="8:18" x14ac:dyDescent="0.4">
      <c r="H105" s="13"/>
      <c r="R105" s="17"/>
    </row>
    <row r="106" spans="8:18" x14ac:dyDescent="0.4">
      <c r="H106" s="13"/>
      <c r="R106" s="17"/>
    </row>
    <row r="107" spans="8:18" x14ac:dyDescent="0.4">
      <c r="H107" s="13"/>
      <c r="L107">
        <f>(L55*L57*(1-L59))+(L55*(1-L57)*L59)+((1-L55)*L57*L59)</f>
        <v>0</v>
      </c>
      <c r="R107" s="17"/>
    </row>
    <row r="108" spans="8:18" ht="15" thickBot="1" x14ac:dyDescent="0.45">
      <c r="H108" s="18"/>
      <c r="I108" s="21"/>
      <c r="J108" s="21"/>
      <c r="K108" s="21"/>
      <c r="L108" s="21"/>
      <c r="M108" s="21"/>
      <c r="N108" s="21"/>
      <c r="O108" s="21"/>
      <c r="P108" s="21"/>
      <c r="Q108" s="21"/>
      <c r="R108" s="27"/>
    </row>
    <row r="109" spans="8:18" x14ac:dyDescent="0.4"/>
  </sheetData>
  <mergeCells count="18">
    <mergeCell ref="I1:M2"/>
    <mergeCell ref="B1:C1"/>
    <mergeCell ref="E9:K10"/>
    <mergeCell ref="E14:K15"/>
    <mergeCell ref="M9:S10"/>
    <mergeCell ref="M14:S15"/>
    <mergeCell ref="L40:S40"/>
    <mergeCell ref="A3:A10"/>
    <mergeCell ref="A15:A17"/>
    <mergeCell ref="A20:A25"/>
    <mergeCell ref="E25:K26"/>
    <mergeCell ref="M25:S27"/>
    <mergeCell ref="J101:Q102"/>
    <mergeCell ref="J51:Q53"/>
    <mergeCell ref="J68:Q69"/>
    <mergeCell ref="J76:Q77"/>
    <mergeCell ref="J84:Q85"/>
    <mergeCell ref="J92:Q93"/>
  </mergeCells>
  <hyperlinks>
    <hyperlink ref="B1:C1" location="Indholdsfortegnelse!B1" display="Indholdsfortegnelse" xr:uid="{ABFEA414-7683-4533-BEC8-6905E842C028}"/>
  </hyperlinks>
  <pageMargins left="0.7" right="0.7" top="0.75" bottom="0.75" header="0.3" footer="0.3"/>
  <drawing r:id="rId1"/>
  <legacy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EDF318-DE6E-4AAF-B5B9-062948812CAB}">
  <dimension ref="A1:Q223"/>
  <sheetViews>
    <sheetView topLeftCell="B1" workbookViewId="0">
      <selection activeCell="B1" sqref="B1:C1"/>
    </sheetView>
  </sheetViews>
  <sheetFormatPr defaultColWidth="0" defaultRowHeight="14.6" zeroHeight="1" outlineLevelCol="1" x14ac:dyDescent="0.4"/>
  <cols>
    <col min="1" max="1" width="32.23046875" hidden="1" customWidth="1" outlineLevel="1"/>
    <col min="2" max="2" width="8.765625" customWidth="1" collapsed="1"/>
    <col min="3" max="3" width="8.765625" customWidth="1"/>
    <col min="4" max="4" width="23.84375" bestFit="1" customWidth="1"/>
    <col min="5" max="5" width="12.23046875" customWidth="1"/>
    <col min="6" max="6" width="21.53515625" bestFit="1" customWidth="1"/>
    <col min="7" max="7" width="10.23046875" bestFit="1" customWidth="1"/>
    <col min="8" max="17" width="8.765625" customWidth="1"/>
    <col min="18" max="16384" width="8.765625" hidden="1"/>
  </cols>
  <sheetData>
    <row r="1" spans="1:16" x14ac:dyDescent="0.4">
      <c r="B1" s="581" t="s">
        <v>17</v>
      </c>
      <c r="C1" s="581"/>
      <c r="D1" s="614" t="s">
        <v>262</v>
      </c>
      <c r="E1" s="614"/>
      <c r="F1" s="614"/>
      <c r="G1" s="614"/>
      <c r="H1" s="614"/>
    </row>
    <row r="2" spans="1:16" ht="14.7" customHeight="1" x14ac:dyDescent="0.4">
      <c r="A2" s="595" t="s">
        <v>519</v>
      </c>
      <c r="D2" s="614"/>
      <c r="E2" s="614"/>
      <c r="F2" s="614"/>
      <c r="G2" s="614"/>
      <c r="H2" s="614"/>
    </row>
    <row r="3" spans="1:16" x14ac:dyDescent="0.4">
      <c r="A3" s="595"/>
    </row>
    <row r="4" spans="1:16" x14ac:dyDescent="0.4">
      <c r="A4" s="595"/>
      <c r="D4" s="956" t="s">
        <v>276</v>
      </c>
      <c r="E4" s="956"/>
      <c r="F4" s="956"/>
      <c r="G4" s="956"/>
      <c r="H4" s="956"/>
    </row>
    <row r="5" spans="1:16" x14ac:dyDescent="0.4">
      <c r="A5" s="595"/>
      <c r="D5" s="955" t="s">
        <v>263</v>
      </c>
      <c r="E5" s="955" t="s">
        <v>264</v>
      </c>
      <c r="F5" s="955" t="s">
        <v>270</v>
      </c>
      <c r="G5" s="955" t="s">
        <v>265</v>
      </c>
      <c r="H5" s="955" t="s">
        <v>266</v>
      </c>
    </row>
    <row r="6" spans="1:16" x14ac:dyDescent="0.4">
      <c r="A6" s="595"/>
      <c r="D6" s="955"/>
      <c r="E6" s="955"/>
      <c r="F6" s="955"/>
      <c r="G6" s="955"/>
      <c r="H6" s="955"/>
    </row>
    <row r="7" spans="1:16" ht="15" thickBot="1" x14ac:dyDescent="0.45">
      <c r="A7" s="595"/>
      <c r="D7" s="949" t="s">
        <v>153</v>
      </c>
      <c r="E7" s="950"/>
      <c r="F7" s="950"/>
      <c r="G7" s="950"/>
      <c r="H7" s="951" t="s">
        <v>269</v>
      </c>
    </row>
    <row r="8" spans="1:16" x14ac:dyDescent="0.4">
      <c r="A8" s="595"/>
      <c r="D8" s="949"/>
      <c r="E8" s="950"/>
      <c r="F8" s="950"/>
      <c r="G8" s="950"/>
      <c r="H8" s="951"/>
      <c r="J8" s="852" t="s">
        <v>286</v>
      </c>
      <c r="K8" s="865"/>
      <c r="L8" s="865"/>
      <c r="M8" s="865"/>
      <c r="N8" s="865"/>
      <c r="O8" s="865"/>
      <c r="P8" s="857"/>
    </row>
    <row r="9" spans="1:16" x14ac:dyDescent="0.4">
      <c r="A9" s="595"/>
      <c r="D9" s="949"/>
      <c r="E9" s="950"/>
      <c r="F9" s="950"/>
      <c r="G9" s="950"/>
      <c r="H9" s="951"/>
      <c r="J9" s="853"/>
      <c r="K9" s="652"/>
      <c r="L9" s="652"/>
      <c r="M9" s="652"/>
      <c r="N9" s="652"/>
      <c r="O9" s="652"/>
      <c r="P9" s="858"/>
    </row>
    <row r="10" spans="1:16" x14ac:dyDescent="0.4">
      <c r="A10" s="595"/>
      <c r="D10" s="952" t="s">
        <v>267</v>
      </c>
      <c r="E10" s="953"/>
      <c r="F10" s="953"/>
      <c r="G10" s="953"/>
      <c r="H10" s="954" t="s">
        <v>269</v>
      </c>
      <c r="J10" s="853"/>
      <c r="K10" s="652"/>
      <c r="L10" s="652"/>
      <c r="M10" s="652"/>
      <c r="N10" s="652"/>
      <c r="O10" s="652"/>
      <c r="P10" s="858"/>
    </row>
    <row r="11" spans="1:16" ht="15" thickBot="1" x14ac:dyDescent="0.45">
      <c r="D11" s="952"/>
      <c r="E11" s="953"/>
      <c r="F11" s="953"/>
      <c r="G11" s="953"/>
      <c r="H11" s="954"/>
      <c r="J11" s="946"/>
      <c r="K11" s="947"/>
      <c r="L11" s="947"/>
      <c r="M11" s="947"/>
      <c r="N11" s="947"/>
      <c r="O11" s="947"/>
      <c r="P11" s="948"/>
    </row>
    <row r="12" spans="1:16" x14ac:dyDescent="0.4">
      <c r="D12" s="952"/>
      <c r="E12" s="953"/>
      <c r="F12" s="953"/>
      <c r="G12" s="953"/>
      <c r="H12" s="954"/>
    </row>
    <row r="13" spans="1:16" x14ac:dyDescent="0.4">
      <c r="A13" s="265" t="s">
        <v>428</v>
      </c>
      <c r="D13" s="949" t="s">
        <v>268</v>
      </c>
      <c r="E13" s="950"/>
      <c r="F13" s="950"/>
      <c r="G13" s="950"/>
      <c r="H13" s="951" t="s">
        <v>269</v>
      </c>
    </row>
    <row r="14" spans="1:16" x14ac:dyDescent="0.4">
      <c r="A14" s="702" t="s">
        <v>518</v>
      </c>
      <c r="D14" s="949"/>
      <c r="E14" s="950"/>
      <c r="F14" s="950"/>
      <c r="G14" s="950"/>
      <c r="H14" s="951"/>
    </row>
    <row r="15" spans="1:16" x14ac:dyDescent="0.4">
      <c r="A15" s="702"/>
      <c r="D15" s="949"/>
      <c r="E15" s="950"/>
      <c r="F15" s="950"/>
      <c r="G15" s="950"/>
      <c r="H15" s="951"/>
    </row>
    <row r="16" spans="1:16" x14ac:dyDescent="0.4">
      <c r="D16" s="204"/>
      <c r="E16" s="204"/>
      <c r="F16" s="204"/>
      <c r="G16" s="204"/>
      <c r="H16" s="204"/>
    </row>
    <row r="17" spans="1:8" x14ac:dyDescent="0.4">
      <c r="A17" s="702" t="s">
        <v>520</v>
      </c>
    </row>
    <row r="18" spans="1:8" x14ac:dyDescent="0.4">
      <c r="A18" s="702"/>
    </row>
    <row r="19" spans="1:8" x14ac:dyDescent="0.4">
      <c r="D19" s="614" t="s">
        <v>153</v>
      </c>
      <c r="E19" s="614"/>
      <c r="F19" s="614"/>
      <c r="G19" s="614"/>
      <c r="H19" s="614"/>
    </row>
    <row r="20" spans="1:8" ht="14.7" customHeight="1" x14ac:dyDescent="0.4">
      <c r="A20" s="702" t="s">
        <v>521</v>
      </c>
      <c r="D20" s="614"/>
      <c r="E20" s="614"/>
      <c r="F20" s="614"/>
      <c r="G20" s="614"/>
      <c r="H20" s="614"/>
    </row>
    <row r="21" spans="1:8" ht="15" thickBot="1" x14ac:dyDescent="0.45">
      <c r="A21" s="702"/>
      <c r="D21" s="614"/>
      <c r="E21" s="614"/>
      <c r="F21" s="614"/>
      <c r="G21" s="614"/>
      <c r="H21" s="614"/>
    </row>
    <row r="22" spans="1:8" x14ac:dyDescent="0.4">
      <c r="A22" s="702"/>
      <c r="D22" s="944" t="s">
        <v>277</v>
      </c>
      <c r="E22" s="936"/>
      <c r="F22" s="936"/>
      <c r="G22" s="936"/>
      <c r="H22" s="945"/>
    </row>
    <row r="23" spans="1:8" x14ac:dyDescent="0.4">
      <c r="D23" s="13"/>
      <c r="H23" s="17"/>
    </row>
    <row r="24" spans="1:8" x14ac:dyDescent="0.4">
      <c r="D24" s="13"/>
      <c r="F24" s="32"/>
      <c r="H24" s="17"/>
    </row>
    <row r="25" spans="1:8" ht="14.7" customHeight="1" x14ac:dyDescent="0.4">
      <c r="A25" s="712" t="s">
        <v>522</v>
      </c>
      <c r="D25" s="13"/>
      <c r="F25" s="32"/>
      <c r="H25" s="17"/>
    </row>
    <row r="26" spans="1:8" ht="17.149999999999999" x14ac:dyDescent="0.55000000000000004">
      <c r="A26" s="712"/>
      <c r="D26" s="13"/>
      <c r="F26" s="32"/>
      <c r="G26" s="205" t="s">
        <v>279</v>
      </c>
      <c r="H26" s="17"/>
    </row>
    <row r="27" spans="1:8" x14ac:dyDescent="0.4">
      <c r="A27" s="712"/>
      <c r="D27" s="13"/>
      <c r="F27" s="32"/>
      <c r="H27" s="17"/>
    </row>
    <row r="28" spans="1:8" x14ac:dyDescent="0.4">
      <c r="A28" s="712"/>
      <c r="D28" s="13"/>
      <c r="F28" s="32"/>
      <c r="H28" s="17"/>
    </row>
    <row r="29" spans="1:8" x14ac:dyDescent="0.4">
      <c r="A29" s="712"/>
      <c r="D29" s="13"/>
      <c r="F29" s="32"/>
      <c r="H29" s="17"/>
    </row>
    <row r="30" spans="1:8" x14ac:dyDescent="0.4">
      <c r="A30" s="2"/>
      <c r="D30" s="13"/>
      <c r="F30" s="32"/>
      <c r="H30" s="17"/>
    </row>
    <row r="31" spans="1:8" x14ac:dyDescent="0.4">
      <c r="D31" s="13"/>
      <c r="F31" s="32"/>
      <c r="H31" s="17"/>
    </row>
    <row r="32" spans="1:8" x14ac:dyDescent="0.4">
      <c r="D32" s="13"/>
      <c r="F32" s="32"/>
      <c r="H32" s="17"/>
    </row>
    <row r="33" spans="2:8" ht="15" thickBot="1" x14ac:dyDescent="0.45">
      <c r="D33" s="18"/>
      <c r="E33" s="21"/>
      <c r="F33" s="21"/>
      <c r="G33" s="21"/>
      <c r="H33" s="27"/>
    </row>
    <row r="34" spans="2:8" x14ac:dyDescent="0.4">
      <c r="D34" s="790" t="s">
        <v>278</v>
      </c>
      <c r="E34" s="791"/>
      <c r="F34" s="791"/>
      <c r="G34" s="791"/>
      <c r="H34" s="792"/>
    </row>
    <row r="35" spans="2:8" x14ac:dyDescent="0.4">
      <c r="D35" s="13"/>
      <c r="H35" s="17"/>
    </row>
    <row r="36" spans="2:8" x14ac:dyDescent="0.4">
      <c r="D36" s="13"/>
      <c r="H36" s="17"/>
    </row>
    <row r="37" spans="2:8" x14ac:dyDescent="0.4">
      <c r="D37" s="13"/>
      <c r="H37" s="17"/>
    </row>
    <row r="38" spans="2:8" x14ac:dyDescent="0.4">
      <c r="D38" s="13"/>
      <c r="H38" s="17"/>
    </row>
    <row r="39" spans="2:8" x14ac:dyDescent="0.4">
      <c r="D39" s="13"/>
      <c r="F39" s="206" t="e">
        <f>(F24-F26)/F28</f>
        <v>#DIV/0!</v>
      </c>
      <c r="H39" s="17"/>
    </row>
    <row r="40" spans="2:8" ht="15" thickBot="1" x14ac:dyDescent="0.45">
      <c r="D40" s="18"/>
      <c r="E40" s="21"/>
      <c r="F40" s="21"/>
      <c r="G40" s="21"/>
      <c r="H40" s="27"/>
    </row>
    <row r="41" spans="2:8" x14ac:dyDescent="0.4">
      <c r="D41" s="799" t="s">
        <v>280</v>
      </c>
      <c r="E41" s="800"/>
      <c r="F41" s="800"/>
      <c r="G41" s="800"/>
      <c r="H41" s="801"/>
    </row>
    <row r="42" spans="2:8" x14ac:dyDescent="0.4">
      <c r="B42" s="5" t="s">
        <v>28</v>
      </c>
      <c r="D42" s="880"/>
      <c r="E42" s="559"/>
      <c r="F42" s="559"/>
      <c r="G42" s="559"/>
      <c r="H42" s="881"/>
    </row>
    <row r="43" spans="2:8" x14ac:dyDescent="0.4">
      <c r="D43" s="13"/>
      <c r="H43" s="17"/>
    </row>
    <row r="44" spans="2:8" x14ac:dyDescent="0.4">
      <c r="D44" s="13"/>
      <c r="H44" s="17"/>
    </row>
    <row r="45" spans="2:8" x14ac:dyDescent="0.4">
      <c r="D45" s="13"/>
      <c r="H45" s="17"/>
    </row>
    <row r="46" spans="2:8" x14ac:dyDescent="0.4">
      <c r="D46" s="13"/>
      <c r="F46" s="206" t="e">
        <f>F39</f>
        <v>#DIV/0!</v>
      </c>
      <c r="H46" s="17"/>
    </row>
    <row r="47" spans="2:8" x14ac:dyDescent="0.4">
      <c r="D47" s="13"/>
      <c r="H47" s="17"/>
    </row>
    <row r="48" spans="2:8" x14ac:dyDescent="0.4">
      <c r="D48" s="13"/>
      <c r="F48" s="32">
        <f>F30</f>
        <v>0</v>
      </c>
      <c r="H48" s="17"/>
    </row>
    <row r="49" spans="4:8" x14ac:dyDescent="0.4">
      <c r="D49" s="13"/>
      <c r="H49" s="17"/>
    </row>
    <row r="50" spans="4:8" x14ac:dyDescent="0.4">
      <c r="D50" s="13"/>
      <c r="F50" s="100" t="e">
        <f>F46*(SQRT(F48))</f>
        <v>#DIV/0!</v>
      </c>
      <c r="H50" s="17"/>
    </row>
    <row r="51" spans="4:8" ht="15" thickBot="1" x14ac:dyDescent="0.45">
      <c r="D51" s="18"/>
      <c r="E51" s="21"/>
      <c r="F51" s="207"/>
      <c r="G51" s="21"/>
      <c r="H51" s="27"/>
    </row>
    <row r="52" spans="4:8" x14ac:dyDescent="0.4">
      <c r="D52" s="790" t="s">
        <v>281</v>
      </c>
      <c r="E52" s="791"/>
      <c r="F52" s="791"/>
      <c r="G52" s="791"/>
      <c r="H52" s="792"/>
    </row>
    <row r="53" spans="4:8" x14ac:dyDescent="0.4">
      <c r="D53" s="13"/>
      <c r="H53" s="17"/>
    </row>
    <row r="54" spans="4:8" x14ac:dyDescent="0.4">
      <c r="D54" s="13"/>
      <c r="F54" s="100" t="e">
        <f>F50</f>
        <v>#DIV/0!</v>
      </c>
      <c r="H54" s="17"/>
    </row>
    <row r="55" spans="4:8" x14ac:dyDescent="0.4">
      <c r="D55" s="13"/>
      <c r="H55" s="17"/>
    </row>
    <row r="56" spans="4:8" x14ac:dyDescent="0.4">
      <c r="D56" s="802" t="s">
        <v>282</v>
      </c>
      <c r="E56" s="803"/>
      <c r="F56" s="803"/>
      <c r="G56" s="803"/>
      <c r="H56" s="804"/>
    </row>
    <row r="57" spans="4:8" ht="15" thickBot="1" x14ac:dyDescent="0.45">
      <c r="D57" s="18"/>
      <c r="E57" s="21"/>
      <c r="F57" s="21"/>
      <c r="G57" s="21"/>
      <c r="H57" s="27"/>
    </row>
    <row r="58" spans="4:8" x14ac:dyDescent="0.4">
      <c r="D58" s="799" t="s">
        <v>289</v>
      </c>
      <c r="E58" s="800"/>
      <c r="F58" s="800"/>
      <c r="G58" s="800"/>
      <c r="H58" s="801"/>
    </row>
    <row r="59" spans="4:8" x14ac:dyDescent="0.4">
      <c r="D59" s="880"/>
      <c r="E59" s="559"/>
      <c r="F59" s="559"/>
      <c r="G59" s="559"/>
      <c r="H59" s="881"/>
    </row>
    <row r="60" spans="4:8" x14ac:dyDescent="0.4">
      <c r="D60" s="13"/>
      <c r="F60" s="100"/>
      <c r="H60" s="17"/>
    </row>
    <row r="61" spans="4:8" x14ac:dyDescent="0.4">
      <c r="D61" s="13"/>
      <c r="F61" s="100"/>
      <c r="H61" s="17"/>
    </row>
    <row r="62" spans="4:8" x14ac:dyDescent="0.4">
      <c r="D62" s="13"/>
      <c r="H62" s="17"/>
    </row>
    <row r="63" spans="4:8" x14ac:dyDescent="0.4">
      <c r="D63" s="13"/>
      <c r="F63" s="206" t="e">
        <f>F46</f>
        <v>#DIV/0!</v>
      </c>
      <c r="H63" s="17"/>
    </row>
    <row r="64" spans="4:8" x14ac:dyDescent="0.4">
      <c r="D64" s="13"/>
      <c r="H64" s="17"/>
    </row>
    <row r="65" spans="4:8" x14ac:dyDescent="0.4">
      <c r="D65" s="13"/>
      <c r="F65" s="32"/>
      <c r="H65" s="17"/>
    </row>
    <row r="66" spans="4:8" x14ac:dyDescent="0.4">
      <c r="D66" s="13"/>
      <c r="H66" s="17"/>
    </row>
    <row r="67" spans="4:8" x14ac:dyDescent="0.4">
      <c r="D67" s="13"/>
      <c r="F67" s="100" t="e">
        <f>F63*(SQRT(F65))</f>
        <v>#DIV/0!</v>
      </c>
      <c r="H67" s="17"/>
    </row>
    <row r="68" spans="4:8" x14ac:dyDescent="0.4">
      <c r="D68" s="13"/>
      <c r="F68" s="100"/>
      <c r="H68" s="17"/>
    </row>
    <row r="69" spans="4:8" x14ac:dyDescent="0.4">
      <c r="D69" s="802" t="s">
        <v>287</v>
      </c>
      <c r="E69" s="803"/>
      <c r="F69" s="803"/>
      <c r="G69" s="803"/>
      <c r="H69" s="804"/>
    </row>
    <row r="70" spans="4:8" ht="15" thickBot="1" x14ac:dyDescent="0.45">
      <c r="D70" s="18"/>
      <c r="E70" s="21"/>
      <c r="F70" s="21"/>
      <c r="G70" s="21"/>
      <c r="H70" s="27"/>
    </row>
    <row r="71" spans="4:8" x14ac:dyDescent="0.4">
      <c r="D71" s="799" t="s">
        <v>283</v>
      </c>
      <c r="E71" s="800"/>
      <c r="F71" s="800"/>
      <c r="G71" s="800"/>
      <c r="H71" s="801"/>
    </row>
    <row r="72" spans="4:8" x14ac:dyDescent="0.4">
      <c r="D72" s="880"/>
      <c r="E72" s="559"/>
      <c r="F72" s="559"/>
      <c r="G72" s="559"/>
      <c r="H72" s="881"/>
    </row>
    <row r="73" spans="4:8" x14ac:dyDescent="0.4">
      <c r="D73" s="13"/>
      <c r="H73" s="17"/>
    </row>
    <row r="74" spans="4:8" x14ac:dyDescent="0.4">
      <c r="D74" s="13"/>
      <c r="H74" s="17"/>
    </row>
    <row r="75" spans="4:8" x14ac:dyDescent="0.4">
      <c r="D75" s="13"/>
      <c r="H75" s="17"/>
    </row>
    <row r="76" spans="4:8" x14ac:dyDescent="0.4">
      <c r="D76" s="802" t="s">
        <v>404</v>
      </c>
      <c r="E76" s="803"/>
      <c r="F76" s="803"/>
      <c r="G76" s="803"/>
      <c r="H76" s="804"/>
    </row>
    <row r="77" spans="4:8" x14ac:dyDescent="0.4">
      <c r="D77" s="13"/>
      <c r="H77" s="17"/>
    </row>
    <row r="78" spans="4:8" x14ac:dyDescent="0.4">
      <c r="D78" s="13"/>
      <c r="F78" s="100" t="e">
        <f>F50</f>
        <v>#DIV/0!</v>
      </c>
      <c r="H78" s="17"/>
    </row>
    <row r="79" spans="4:8" x14ac:dyDescent="0.4">
      <c r="D79" s="13"/>
      <c r="H79" s="17"/>
    </row>
    <row r="80" spans="4:8" x14ac:dyDescent="0.4">
      <c r="D80" s="13"/>
      <c r="F80" s="206" t="e">
        <f>F39</f>
        <v>#DIV/0!</v>
      </c>
      <c r="H80" s="17"/>
    </row>
    <row r="81" spans="2:8" x14ac:dyDescent="0.4">
      <c r="D81" s="13"/>
      <c r="H81" s="17"/>
    </row>
    <row r="82" spans="2:8" x14ac:dyDescent="0.4">
      <c r="D82" s="13"/>
      <c r="F82" s="32" t="e">
        <f>((F78)^2)/(F80)^2</f>
        <v>#DIV/0!</v>
      </c>
      <c r="H82" s="17"/>
    </row>
    <row r="83" spans="2:8" ht="15" thickBot="1" x14ac:dyDescent="0.45">
      <c r="D83" s="18"/>
      <c r="E83" s="21"/>
      <c r="F83" s="21"/>
      <c r="G83" s="21"/>
      <c r="H83" s="27"/>
    </row>
    <row r="84" spans="2:8" x14ac:dyDescent="0.4"/>
    <row r="85" spans="2:8" x14ac:dyDescent="0.4"/>
    <row r="86" spans="2:8" x14ac:dyDescent="0.4"/>
    <row r="87" spans="2:8" x14ac:dyDescent="0.4"/>
    <row r="88" spans="2:8" x14ac:dyDescent="0.4">
      <c r="D88" s="614" t="s">
        <v>267</v>
      </c>
      <c r="E88" s="614"/>
      <c r="F88" s="614"/>
      <c r="G88" s="614"/>
      <c r="H88" s="614"/>
    </row>
    <row r="89" spans="2:8" ht="15" thickBot="1" x14ac:dyDescent="0.45">
      <c r="D89" s="614"/>
      <c r="E89" s="614"/>
      <c r="F89" s="614"/>
      <c r="G89" s="614"/>
      <c r="H89" s="614"/>
    </row>
    <row r="90" spans="2:8" x14ac:dyDescent="0.4">
      <c r="B90" s="5" t="s">
        <v>28</v>
      </c>
      <c r="D90" s="944" t="s">
        <v>277</v>
      </c>
      <c r="E90" s="936"/>
      <c r="F90" s="936"/>
      <c r="G90" s="936"/>
      <c r="H90" s="945"/>
    </row>
    <row r="91" spans="2:8" x14ac:dyDescent="0.4">
      <c r="B91" s="5"/>
      <c r="D91" s="95"/>
      <c r="E91" s="96"/>
      <c r="F91" s="96"/>
      <c r="G91" s="96"/>
      <c r="H91" s="97"/>
    </row>
    <row r="92" spans="2:8" x14ac:dyDescent="0.4">
      <c r="B92" s="5"/>
      <c r="D92" s="95"/>
      <c r="E92" s="96"/>
      <c r="F92" s="98"/>
      <c r="G92" s="96"/>
      <c r="H92" s="97"/>
    </row>
    <row r="93" spans="2:8" x14ac:dyDescent="0.4">
      <c r="B93" s="5"/>
      <c r="D93" s="95"/>
      <c r="E93" s="96"/>
      <c r="F93" s="96"/>
      <c r="G93" s="96"/>
      <c r="H93" s="97"/>
    </row>
    <row r="94" spans="2:8" x14ac:dyDescent="0.4">
      <c r="B94" s="5"/>
      <c r="D94" s="95"/>
      <c r="E94" s="96"/>
      <c r="F94" s="98"/>
      <c r="G94" s="96"/>
      <c r="H94" s="97"/>
    </row>
    <row r="95" spans="2:8" x14ac:dyDescent="0.4">
      <c r="D95" s="13"/>
      <c r="H95" s="17"/>
    </row>
    <row r="96" spans="2:8" x14ac:dyDescent="0.4">
      <c r="D96" s="13"/>
      <c r="F96" s="32">
        <f>F92-F94</f>
        <v>0</v>
      </c>
      <c r="H96" s="17"/>
    </row>
    <row r="97" spans="4:8" x14ac:dyDescent="0.4">
      <c r="D97" s="13"/>
      <c r="F97" s="32"/>
      <c r="H97" s="17"/>
    </row>
    <row r="98" spans="4:8" x14ac:dyDescent="0.4">
      <c r="D98" s="13"/>
      <c r="F98" s="32"/>
      <c r="H98" s="17"/>
    </row>
    <row r="99" spans="4:8" x14ac:dyDescent="0.4">
      <c r="D99" s="13"/>
      <c r="F99" s="32"/>
      <c r="H99" s="17"/>
    </row>
    <row r="100" spans="4:8" x14ac:dyDescent="0.4">
      <c r="D100" s="13"/>
      <c r="F100" s="32"/>
      <c r="H100" s="17"/>
    </row>
    <row r="101" spans="4:8" x14ac:dyDescent="0.4">
      <c r="D101" s="13"/>
      <c r="F101" s="32"/>
      <c r="H101" s="17"/>
    </row>
    <row r="102" spans="4:8" x14ac:dyDescent="0.4">
      <c r="D102" s="13"/>
      <c r="F102" s="32"/>
      <c r="H102" s="17"/>
    </row>
    <row r="103" spans="4:8" ht="15" thickBot="1" x14ac:dyDescent="0.45">
      <c r="D103" s="18"/>
      <c r="E103" s="21"/>
      <c r="F103" s="21"/>
      <c r="G103" s="21"/>
      <c r="H103" s="27"/>
    </row>
    <row r="104" spans="4:8" x14ac:dyDescent="0.4">
      <c r="D104" s="790" t="s">
        <v>278</v>
      </c>
      <c r="E104" s="791"/>
      <c r="F104" s="791"/>
      <c r="G104" s="791"/>
      <c r="H104" s="792"/>
    </row>
    <row r="105" spans="4:8" x14ac:dyDescent="0.4">
      <c r="D105" s="13"/>
      <c r="H105" s="17"/>
    </row>
    <row r="106" spans="4:8" x14ac:dyDescent="0.4">
      <c r="D106" s="13"/>
      <c r="H106" s="17"/>
    </row>
    <row r="107" spans="4:8" x14ac:dyDescent="0.4">
      <c r="D107" s="13"/>
      <c r="H107" s="17"/>
    </row>
    <row r="108" spans="4:8" x14ac:dyDescent="0.4">
      <c r="D108" s="13"/>
      <c r="H108" s="17"/>
    </row>
    <row r="109" spans="4:8" x14ac:dyDescent="0.4">
      <c r="D109" s="13"/>
      <c r="H109" s="17"/>
    </row>
    <row r="110" spans="4:8" x14ac:dyDescent="0.4">
      <c r="D110" s="13"/>
      <c r="F110" s="100" t="e">
        <f>F96/F98</f>
        <v>#DIV/0!</v>
      </c>
      <c r="H110" s="17"/>
    </row>
    <row r="111" spans="4:8" ht="15" thickBot="1" x14ac:dyDescent="0.45">
      <c r="D111" s="18"/>
      <c r="E111" s="21"/>
      <c r="F111" s="21"/>
      <c r="G111" s="21"/>
      <c r="H111" s="27"/>
    </row>
    <row r="112" spans="4:8" x14ac:dyDescent="0.4">
      <c r="D112" s="799" t="s">
        <v>280</v>
      </c>
      <c r="E112" s="800"/>
      <c r="F112" s="800"/>
      <c r="G112" s="800"/>
      <c r="H112" s="801"/>
    </row>
    <row r="113" spans="2:8" x14ac:dyDescent="0.4">
      <c r="D113" s="880"/>
      <c r="E113" s="559"/>
      <c r="F113" s="559"/>
      <c r="G113" s="559"/>
      <c r="H113" s="881"/>
    </row>
    <row r="114" spans="2:8" x14ac:dyDescent="0.4">
      <c r="D114" s="13"/>
      <c r="H114" s="17"/>
    </row>
    <row r="115" spans="2:8" x14ac:dyDescent="0.4">
      <c r="D115" s="13"/>
      <c r="H115" s="17"/>
    </row>
    <row r="116" spans="2:8" x14ac:dyDescent="0.4">
      <c r="D116" s="13"/>
      <c r="H116" s="17"/>
    </row>
    <row r="117" spans="2:8" x14ac:dyDescent="0.4">
      <c r="D117" s="13"/>
      <c r="F117" s="206" t="e">
        <f>F110</f>
        <v>#DIV/0!</v>
      </c>
      <c r="H117" s="17"/>
    </row>
    <row r="118" spans="2:8" x14ac:dyDescent="0.4">
      <c r="D118" s="13"/>
      <c r="H118" s="17"/>
    </row>
    <row r="119" spans="2:8" x14ac:dyDescent="0.4">
      <c r="D119" s="13"/>
      <c r="F119" s="32">
        <f>F100</f>
        <v>0</v>
      </c>
      <c r="H119" s="17"/>
    </row>
    <row r="120" spans="2:8" x14ac:dyDescent="0.4">
      <c r="D120" s="13"/>
      <c r="H120" s="17"/>
    </row>
    <row r="121" spans="2:8" x14ac:dyDescent="0.4">
      <c r="D121" s="13"/>
      <c r="F121" s="100" t="e">
        <f>F117*(SQRT(F119))</f>
        <v>#DIV/0!</v>
      </c>
      <c r="H121" s="17"/>
    </row>
    <row r="122" spans="2:8" ht="15" thickBot="1" x14ac:dyDescent="0.45">
      <c r="D122" s="18"/>
      <c r="E122" s="21"/>
      <c r="F122" s="21"/>
      <c r="G122" s="21"/>
      <c r="H122" s="27"/>
    </row>
    <row r="123" spans="2:8" x14ac:dyDescent="0.4">
      <c r="D123" s="790" t="s">
        <v>281</v>
      </c>
      <c r="E123" s="791"/>
      <c r="F123" s="791"/>
      <c r="G123" s="791"/>
      <c r="H123" s="792"/>
    </row>
    <row r="124" spans="2:8" x14ac:dyDescent="0.4">
      <c r="D124" s="13"/>
      <c r="H124" s="17"/>
    </row>
    <row r="125" spans="2:8" x14ac:dyDescent="0.4">
      <c r="B125" s="5" t="s">
        <v>28</v>
      </c>
      <c r="D125" s="13"/>
      <c r="F125" s="100" t="e">
        <f>F121</f>
        <v>#DIV/0!</v>
      </c>
      <c r="H125" s="17"/>
    </row>
    <row r="126" spans="2:8" x14ac:dyDescent="0.4">
      <c r="D126" s="13"/>
      <c r="H126" s="17"/>
    </row>
    <row r="127" spans="2:8" x14ac:dyDescent="0.4">
      <c r="D127" s="802" t="s">
        <v>282</v>
      </c>
      <c r="E127" s="803"/>
      <c r="F127" s="803"/>
      <c r="G127" s="803"/>
      <c r="H127" s="804"/>
    </row>
    <row r="128" spans="2:8" ht="15" thickBot="1" x14ac:dyDescent="0.45">
      <c r="D128" s="13"/>
      <c r="H128" s="17"/>
    </row>
    <row r="129" spans="4:8" x14ac:dyDescent="0.4">
      <c r="D129" s="799" t="s">
        <v>289</v>
      </c>
      <c r="E129" s="800"/>
      <c r="F129" s="800"/>
      <c r="G129" s="800"/>
      <c r="H129" s="801"/>
    </row>
    <row r="130" spans="4:8" x14ac:dyDescent="0.4">
      <c r="D130" s="880"/>
      <c r="E130" s="559"/>
      <c r="F130" s="559"/>
      <c r="G130" s="559"/>
      <c r="H130" s="881"/>
    </row>
    <row r="131" spans="4:8" x14ac:dyDescent="0.4">
      <c r="D131" s="13"/>
      <c r="F131" s="100"/>
      <c r="H131" s="17"/>
    </row>
    <row r="132" spans="4:8" x14ac:dyDescent="0.4">
      <c r="D132" s="13"/>
      <c r="F132" s="100"/>
      <c r="H132" s="17"/>
    </row>
    <row r="133" spans="4:8" x14ac:dyDescent="0.4">
      <c r="D133" s="13"/>
      <c r="H133" s="17"/>
    </row>
    <row r="134" spans="4:8" x14ac:dyDescent="0.4">
      <c r="D134" s="13"/>
      <c r="F134" s="206" t="e">
        <f>F110</f>
        <v>#DIV/0!</v>
      </c>
      <c r="H134" s="17"/>
    </row>
    <row r="135" spans="4:8" x14ac:dyDescent="0.4">
      <c r="D135" s="13"/>
      <c r="H135" s="17"/>
    </row>
    <row r="136" spans="4:8" x14ac:dyDescent="0.4">
      <c r="D136" s="13"/>
      <c r="F136" s="32"/>
      <c r="H136" s="17"/>
    </row>
    <row r="137" spans="4:8" x14ac:dyDescent="0.4">
      <c r="D137" s="13"/>
      <c r="H137" s="17"/>
    </row>
    <row r="138" spans="4:8" x14ac:dyDescent="0.4">
      <c r="D138" s="13"/>
      <c r="F138" s="100" t="e">
        <f>F134*(SQRT(F136))</f>
        <v>#DIV/0!</v>
      </c>
      <c r="H138" s="17"/>
    </row>
    <row r="139" spans="4:8" x14ac:dyDescent="0.4">
      <c r="D139" s="13"/>
      <c r="F139" s="100"/>
      <c r="H139" s="17"/>
    </row>
    <row r="140" spans="4:8" ht="14.7" customHeight="1" x14ac:dyDescent="0.4">
      <c r="D140" s="802" t="s">
        <v>287</v>
      </c>
      <c r="E140" s="803"/>
      <c r="F140" s="803"/>
      <c r="G140" s="803"/>
      <c r="H140" s="804"/>
    </row>
    <row r="141" spans="4:8" ht="15" thickBot="1" x14ac:dyDescent="0.45">
      <c r="D141" s="18"/>
      <c r="E141" s="21"/>
      <c r="F141" s="21"/>
      <c r="G141" s="21"/>
      <c r="H141" s="27"/>
    </row>
    <row r="142" spans="4:8" x14ac:dyDescent="0.4">
      <c r="D142" s="880" t="s">
        <v>288</v>
      </c>
      <c r="E142" s="559"/>
      <c r="F142" s="559"/>
      <c r="G142" s="559"/>
      <c r="H142" s="881"/>
    </row>
    <row r="143" spans="4:8" x14ac:dyDescent="0.4">
      <c r="D143" s="880"/>
      <c r="E143" s="559"/>
      <c r="F143" s="559"/>
      <c r="G143" s="559"/>
      <c r="H143" s="881"/>
    </row>
    <row r="144" spans="4:8" x14ac:dyDescent="0.4">
      <c r="D144" s="13"/>
      <c r="H144" s="17"/>
    </row>
    <row r="145" spans="2:8" x14ac:dyDescent="0.4">
      <c r="D145" s="13"/>
      <c r="H145" s="17"/>
    </row>
    <row r="146" spans="2:8" x14ac:dyDescent="0.4">
      <c r="D146" s="13"/>
      <c r="H146" s="17"/>
    </row>
    <row r="147" spans="2:8" x14ac:dyDescent="0.4">
      <c r="D147" s="802" t="s">
        <v>404</v>
      </c>
      <c r="E147" s="803"/>
      <c r="F147" s="803"/>
      <c r="G147" s="803"/>
      <c r="H147" s="804"/>
    </row>
    <row r="148" spans="2:8" x14ac:dyDescent="0.4">
      <c r="D148" s="13"/>
      <c r="H148" s="17"/>
    </row>
    <row r="149" spans="2:8" x14ac:dyDescent="0.4">
      <c r="D149" s="13"/>
      <c r="F149" s="100" t="e">
        <f>F121</f>
        <v>#DIV/0!</v>
      </c>
      <c r="H149" s="17"/>
    </row>
    <row r="150" spans="2:8" x14ac:dyDescent="0.4">
      <c r="D150" s="13"/>
      <c r="H150" s="17"/>
    </row>
    <row r="151" spans="2:8" x14ac:dyDescent="0.4">
      <c r="D151" s="13"/>
      <c r="F151" s="206" t="e">
        <f>F110</f>
        <v>#DIV/0!</v>
      </c>
      <c r="H151" s="17"/>
    </row>
    <row r="152" spans="2:8" x14ac:dyDescent="0.4">
      <c r="D152" s="13"/>
      <c r="H152" s="17"/>
    </row>
    <row r="153" spans="2:8" x14ac:dyDescent="0.4">
      <c r="D153" s="13"/>
      <c r="F153" s="32" t="e">
        <f>((F149)^2)/(F151)^2</f>
        <v>#DIV/0!</v>
      </c>
      <c r="H153" s="17"/>
    </row>
    <row r="154" spans="2:8" ht="15" thickBot="1" x14ac:dyDescent="0.45">
      <c r="D154" s="18"/>
      <c r="E154" s="21"/>
      <c r="F154" s="21"/>
      <c r="G154" s="21"/>
      <c r="H154" s="27"/>
    </row>
    <row r="155" spans="2:8" x14ac:dyDescent="0.4"/>
    <row r="156" spans="2:8" x14ac:dyDescent="0.4"/>
    <row r="157" spans="2:8" x14ac:dyDescent="0.4"/>
    <row r="158" spans="2:8" x14ac:dyDescent="0.4"/>
    <row r="159" spans="2:8" x14ac:dyDescent="0.4">
      <c r="B159" s="5" t="s">
        <v>28</v>
      </c>
      <c r="D159" s="614" t="s">
        <v>290</v>
      </c>
      <c r="E159" s="614"/>
      <c r="F159" s="614"/>
      <c r="G159" s="614"/>
      <c r="H159" s="614"/>
    </row>
    <row r="160" spans="2:8" ht="15" thickBot="1" x14ac:dyDescent="0.45">
      <c r="D160" s="614"/>
      <c r="E160" s="614"/>
      <c r="F160" s="614"/>
      <c r="G160" s="614"/>
      <c r="H160" s="614"/>
    </row>
    <row r="161" spans="4:8" x14ac:dyDescent="0.4">
      <c r="D161" s="944" t="s">
        <v>277</v>
      </c>
      <c r="E161" s="936"/>
      <c r="F161" s="936"/>
      <c r="G161" s="936"/>
      <c r="H161" s="945"/>
    </row>
    <row r="162" spans="4:8" x14ac:dyDescent="0.4">
      <c r="D162" s="95"/>
      <c r="E162" s="96"/>
      <c r="F162" s="96"/>
      <c r="G162" s="96"/>
      <c r="H162" s="97"/>
    </row>
    <row r="163" spans="4:8" x14ac:dyDescent="0.4">
      <c r="D163" s="95"/>
      <c r="E163" s="96"/>
      <c r="F163" s="32"/>
      <c r="G163" s="96"/>
      <c r="H163" s="97"/>
    </row>
    <row r="164" spans="4:8" x14ac:dyDescent="0.4">
      <c r="D164" s="95"/>
      <c r="E164" s="96"/>
      <c r="F164" s="1"/>
      <c r="G164" s="96"/>
      <c r="H164" s="97"/>
    </row>
    <row r="165" spans="4:8" x14ac:dyDescent="0.4">
      <c r="D165" s="95"/>
      <c r="E165" s="96"/>
      <c r="F165" s="32"/>
      <c r="G165" s="96"/>
      <c r="H165" s="97"/>
    </row>
    <row r="166" spans="4:8" x14ac:dyDescent="0.4">
      <c r="D166" s="13"/>
      <c r="H166" s="17"/>
    </row>
    <row r="167" spans="4:8" x14ac:dyDescent="0.4">
      <c r="D167" s="13"/>
      <c r="F167" s="32"/>
      <c r="H167" s="17"/>
    </row>
    <row r="168" spans="4:8" x14ac:dyDescent="0.4">
      <c r="D168" s="13"/>
      <c r="F168" s="32"/>
      <c r="H168" s="17"/>
    </row>
    <row r="169" spans="4:8" x14ac:dyDescent="0.4">
      <c r="D169" s="13"/>
      <c r="F169" s="32"/>
      <c r="H169" s="17"/>
    </row>
    <row r="170" spans="4:8" x14ac:dyDescent="0.4">
      <c r="D170" s="13"/>
      <c r="F170" s="32"/>
      <c r="H170" s="17"/>
    </row>
    <row r="171" spans="4:8" x14ac:dyDescent="0.4">
      <c r="D171" s="13"/>
      <c r="F171" s="32"/>
      <c r="H171" s="17"/>
    </row>
    <row r="172" spans="4:8" ht="15" thickBot="1" x14ac:dyDescent="0.45">
      <c r="D172" s="18"/>
      <c r="E172" s="21"/>
      <c r="F172" s="21"/>
      <c r="G172" s="21"/>
      <c r="H172" s="27"/>
    </row>
    <row r="173" spans="4:8" x14ac:dyDescent="0.4">
      <c r="D173" s="790" t="s">
        <v>278</v>
      </c>
      <c r="E173" s="791"/>
      <c r="F173" s="791"/>
      <c r="G173" s="791"/>
      <c r="H173" s="792"/>
    </row>
    <row r="174" spans="4:8" x14ac:dyDescent="0.4">
      <c r="D174" s="13"/>
      <c r="H174" s="17"/>
    </row>
    <row r="175" spans="4:8" x14ac:dyDescent="0.4">
      <c r="D175" s="13"/>
      <c r="H175" s="17"/>
    </row>
    <row r="176" spans="4:8" x14ac:dyDescent="0.4">
      <c r="D176" s="13"/>
      <c r="H176" s="17"/>
    </row>
    <row r="177" spans="4:8" x14ac:dyDescent="0.4">
      <c r="D177" s="13"/>
      <c r="H177" s="17"/>
    </row>
    <row r="178" spans="4:8" x14ac:dyDescent="0.4">
      <c r="D178" s="13"/>
      <c r="F178" s="100" t="e">
        <f>(F163-F165)/F167</f>
        <v>#DIV/0!</v>
      </c>
      <c r="H178" s="17"/>
    </row>
    <row r="179" spans="4:8" ht="15" thickBot="1" x14ac:dyDescent="0.45">
      <c r="D179" s="18"/>
      <c r="E179" s="21"/>
      <c r="F179" s="21"/>
      <c r="G179" s="21"/>
      <c r="H179" s="27"/>
    </row>
    <row r="180" spans="4:8" x14ac:dyDescent="0.4">
      <c r="D180" s="799" t="s">
        <v>280</v>
      </c>
      <c r="E180" s="800"/>
      <c r="F180" s="800"/>
      <c r="G180" s="800"/>
      <c r="H180" s="801"/>
    </row>
    <row r="181" spans="4:8" x14ac:dyDescent="0.4">
      <c r="D181" s="880"/>
      <c r="E181" s="559"/>
      <c r="F181" s="559"/>
      <c r="G181" s="559"/>
      <c r="H181" s="881"/>
    </row>
    <row r="182" spans="4:8" x14ac:dyDescent="0.4">
      <c r="D182" s="13"/>
      <c r="H182" s="17"/>
    </row>
    <row r="183" spans="4:8" x14ac:dyDescent="0.4">
      <c r="D183" s="13"/>
      <c r="H183" s="17"/>
    </row>
    <row r="184" spans="4:8" x14ac:dyDescent="0.4">
      <c r="D184" s="13"/>
      <c r="H184" s="17"/>
    </row>
    <row r="185" spans="4:8" x14ac:dyDescent="0.4">
      <c r="D185" s="13"/>
      <c r="F185" s="206" t="e">
        <f>F178</f>
        <v>#DIV/0!</v>
      </c>
      <c r="H185" s="17"/>
    </row>
    <row r="186" spans="4:8" x14ac:dyDescent="0.4">
      <c r="D186" s="13"/>
      <c r="H186" s="17"/>
    </row>
    <row r="187" spans="4:8" x14ac:dyDescent="0.4">
      <c r="D187" s="13"/>
      <c r="F187" s="32"/>
      <c r="H187" s="17"/>
    </row>
    <row r="188" spans="4:8" x14ac:dyDescent="0.4">
      <c r="D188" s="13"/>
      <c r="H188" s="17"/>
    </row>
    <row r="189" spans="4:8" x14ac:dyDescent="0.4">
      <c r="D189" s="13"/>
      <c r="F189" s="100" t="e">
        <f>F185*(SQRT(F187/2))</f>
        <v>#DIV/0!</v>
      </c>
      <c r="H189" s="17"/>
    </row>
    <row r="190" spans="4:8" ht="15" thickBot="1" x14ac:dyDescent="0.45">
      <c r="D190" s="18"/>
      <c r="E190" s="21"/>
      <c r="F190" s="21"/>
      <c r="G190" s="21"/>
      <c r="H190" s="27"/>
    </row>
    <row r="191" spans="4:8" x14ac:dyDescent="0.4">
      <c r="D191" s="790" t="s">
        <v>281</v>
      </c>
      <c r="E191" s="791"/>
      <c r="F191" s="791"/>
      <c r="G191" s="791"/>
      <c r="H191" s="792"/>
    </row>
    <row r="192" spans="4:8" x14ac:dyDescent="0.4">
      <c r="D192" s="13"/>
      <c r="H192" s="17"/>
    </row>
    <row r="193" spans="2:8" x14ac:dyDescent="0.4">
      <c r="D193" s="13"/>
      <c r="F193" s="100" t="e">
        <f>F189</f>
        <v>#DIV/0!</v>
      </c>
      <c r="H193" s="17"/>
    </row>
    <row r="194" spans="2:8" x14ac:dyDescent="0.4">
      <c r="D194" s="13"/>
      <c r="H194" s="17"/>
    </row>
    <row r="195" spans="2:8" x14ac:dyDescent="0.4">
      <c r="D195" s="802" t="s">
        <v>282</v>
      </c>
      <c r="E195" s="803"/>
      <c r="F195" s="803"/>
      <c r="G195" s="803"/>
      <c r="H195" s="804"/>
    </row>
    <row r="196" spans="2:8" ht="15" thickBot="1" x14ac:dyDescent="0.45">
      <c r="D196" s="13"/>
      <c r="H196" s="17"/>
    </row>
    <row r="197" spans="2:8" x14ac:dyDescent="0.4">
      <c r="D197" s="799" t="s">
        <v>289</v>
      </c>
      <c r="E197" s="800"/>
      <c r="F197" s="800"/>
      <c r="G197" s="800"/>
      <c r="H197" s="801"/>
    </row>
    <row r="198" spans="2:8" x14ac:dyDescent="0.4">
      <c r="B198" s="5" t="s">
        <v>28</v>
      </c>
      <c r="D198" s="880"/>
      <c r="E198" s="559"/>
      <c r="F198" s="559"/>
      <c r="G198" s="559"/>
      <c r="H198" s="881"/>
    </row>
    <row r="199" spans="2:8" x14ac:dyDescent="0.4">
      <c r="D199" s="13"/>
      <c r="F199" s="100"/>
      <c r="H199" s="17"/>
    </row>
    <row r="200" spans="2:8" x14ac:dyDescent="0.4">
      <c r="D200" s="13"/>
      <c r="F200" s="100"/>
      <c r="H200" s="17"/>
    </row>
    <row r="201" spans="2:8" x14ac:dyDescent="0.4">
      <c r="D201" s="13"/>
      <c r="H201" s="17"/>
    </row>
    <row r="202" spans="2:8" x14ac:dyDescent="0.4">
      <c r="D202" s="13"/>
      <c r="F202" s="206" t="e">
        <f>F178</f>
        <v>#DIV/0!</v>
      </c>
      <c r="H202" s="17"/>
    </row>
    <row r="203" spans="2:8" x14ac:dyDescent="0.4">
      <c r="D203" s="13"/>
      <c r="H203" s="17"/>
    </row>
    <row r="204" spans="2:8" x14ac:dyDescent="0.4">
      <c r="D204" s="13"/>
      <c r="F204" s="32"/>
      <c r="H204" s="17"/>
    </row>
    <row r="205" spans="2:8" x14ac:dyDescent="0.4">
      <c r="D205" s="13"/>
      <c r="H205" s="17"/>
    </row>
    <row r="206" spans="2:8" x14ac:dyDescent="0.4">
      <c r="D206" s="13"/>
      <c r="F206" s="100" t="e">
        <f>F202*(SQRT(F204/2))</f>
        <v>#DIV/0!</v>
      </c>
      <c r="H206" s="17"/>
    </row>
    <row r="207" spans="2:8" x14ac:dyDescent="0.4">
      <c r="D207" s="13"/>
      <c r="F207" s="100"/>
      <c r="H207" s="17"/>
    </row>
    <row r="208" spans="2:8" x14ac:dyDescent="0.4">
      <c r="D208" s="802" t="s">
        <v>287</v>
      </c>
      <c r="E208" s="803"/>
      <c r="F208" s="803"/>
      <c r="G208" s="803"/>
      <c r="H208" s="804"/>
    </row>
    <row r="209" spans="4:8" ht="15" thickBot="1" x14ac:dyDescent="0.45">
      <c r="D209" s="18"/>
      <c r="E209" s="21"/>
      <c r="F209" s="21"/>
      <c r="G209" s="21"/>
      <c r="H209" s="27"/>
    </row>
    <row r="210" spans="4:8" x14ac:dyDescent="0.4">
      <c r="D210" s="880" t="s">
        <v>288</v>
      </c>
      <c r="E210" s="559"/>
      <c r="F210" s="559"/>
      <c r="G210" s="559"/>
      <c r="H210" s="881"/>
    </row>
    <row r="211" spans="4:8" x14ac:dyDescent="0.4">
      <c r="D211" s="880"/>
      <c r="E211" s="559"/>
      <c r="F211" s="559"/>
      <c r="G211" s="559"/>
      <c r="H211" s="881"/>
    </row>
    <row r="212" spans="4:8" x14ac:dyDescent="0.4">
      <c r="D212" s="13"/>
      <c r="H212" s="17"/>
    </row>
    <row r="213" spans="4:8" x14ac:dyDescent="0.4">
      <c r="D213" s="13"/>
      <c r="H213" s="17"/>
    </row>
    <row r="214" spans="4:8" x14ac:dyDescent="0.4">
      <c r="D214" s="13"/>
      <c r="H214" s="17"/>
    </row>
    <row r="215" spans="4:8" x14ac:dyDescent="0.4">
      <c r="D215" s="802" t="s">
        <v>404</v>
      </c>
      <c r="E215" s="803"/>
      <c r="F215" s="803"/>
      <c r="G215" s="803"/>
      <c r="H215" s="804"/>
    </row>
    <row r="216" spans="4:8" x14ac:dyDescent="0.4">
      <c r="D216" s="13"/>
      <c r="H216" s="17"/>
    </row>
    <row r="217" spans="4:8" x14ac:dyDescent="0.4">
      <c r="D217" s="13"/>
      <c r="F217" s="100" t="e">
        <f>F206</f>
        <v>#DIV/0!</v>
      </c>
      <c r="H217" s="17"/>
    </row>
    <row r="218" spans="4:8" x14ac:dyDescent="0.4">
      <c r="D218" s="13"/>
      <c r="H218" s="17"/>
    </row>
    <row r="219" spans="4:8" x14ac:dyDescent="0.4">
      <c r="D219" s="13"/>
      <c r="F219" s="206" t="e">
        <f>F202</f>
        <v>#DIV/0!</v>
      </c>
      <c r="H219" s="17"/>
    </row>
    <row r="220" spans="4:8" x14ac:dyDescent="0.4">
      <c r="D220" s="13"/>
      <c r="H220" s="17"/>
    </row>
    <row r="221" spans="4:8" x14ac:dyDescent="0.4">
      <c r="D221" s="13"/>
      <c r="F221" s="32" t="e">
        <f>2*((F217^2)/(F219^2))</f>
        <v>#DIV/0!</v>
      </c>
      <c r="H221" s="17"/>
    </row>
    <row r="222" spans="4:8" ht="15" thickBot="1" x14ac:dyDescent="0.45">
      <c r="D222" s="18"/>
      <c r="E222" s="21"/>
      <c r="F222" s="21"/>
      <c r="G222" s="21"/>
      <c r="H222" s="27"/>
    </row>
    <row r="223" spans="4:8" x14ac:dyDescent="0.4"/>
  </sheetData>
  <mergeCells count="59">
    <mergeCell ref="G10:G12"/>
    <mergeCell ref="H10:H12"/>
    <mergeCell ref="D1:H2"/>
    <mergeCell ref="B1:C1"/>
    <mergeCell ref="D5:D6"/>
    <mergeCell ref="E5:E6"/>
    <mergeCell ref="F5:F6"/>
    <mergeCell ref="G5:G6"/>
    <mergeCell ref="H5:H6"/>
    <mergeCell ref="D4:H4"/>
    <mergeCell ref="D7:D9"/>
    <mergeCell ref="E7:E9"/>
    <mergeCell ref="F7:F9"/>
    <mergeCell ref="G7:G9"/>
    <mergeCell ref="H7:H9"/>
    <mergeCell ref="D52:H52"/>
    <mergeCell ref="D56:H56"/>
    <mergeCell ref="D71:H72"/>
    <mergeCell ref="J8:P11"/>
    <mergeCell ref="D19:H21"/>
    <mergeCell ref="D22:H22"/>
    <mergeCell ref="D34:H34"/>
    <mergeCell ref="D41:H42"/>
    <mergeCell ref="D13:D15"/>
    <mergeCell ref="E13:E15"/>
    <mergeCell ref="F13:F15"/>
    <mergeCell ref="G13:G15"/>
    <mergeCell ref="H13:H15"/>
    <mergeCell ref="D10:D12"/>
    <mergeCell ref="E10:E12"/>
    <mergeCell ref="F10:F12"/>
    <mergeCell ref="D147:H147"/>
    <mergeCell ref="D58:H59"/>
    <mergeCell ref="D69:H69"/>
    <mergeCell ref="D142:H143"/>
    <mergeCell ref="D129:H130"/>
    <mergeCell ref="D140:H140"/>
    <mergeCell ref="D76:H76"/>
    <mergeCell ref="D88:H89"/>
    <mergeCell ref="D90:H90"/>
    <mergeCell ref="D104:H104"/>
    <mergeCell ref="D112:H113"/>
    <mergeCell ref="D123:H123"/>
    <mergeCell ref="A25:A29"/>
    <mergeCell ref="D210:H211"/>
    <mergeCell ref="D215:H215"/>
    <mergeCell ref="A14:A15"/>
    <mergeCell ref="A2:A10"/>
    <mergeCell ref="A17:A18"/>
    <mergeCell ref="A20:A22"/>
    <mergeCell ref="D173:H173"/>
    <mergeCell ref="D180:H181"/>
    <mergeCell ref="D191:H191"/>
    <mergeCell ref="D195:H195"/>
    <mergeCell ref="D197:H198"/>
    <mergeCell ref="D208:H208"/>
    <mergeCell ref="D159:H160"/>
    <mergeCell ref="D161:H161"/>
    <mergeCell ref="D127:H127"/>
  </mergeCells>
  <hyperlinks>
    <hyperlink ref="B1:C1" location="Indholdsfortegnelse!B1" display="Indholdsfortegnelse" xr:uid="{9B9B9C8E-385F-45BE-819A-16EF595E053B}"/>
    <hyperlink ref="H7:H9" location="Tabeller!B74" display="Tabel E.5" xr:uid="{05A1E052-B34A-4D04-A800-BEA0E80ACE44}"/>
    <hyperlink ref="H10:H12" location="Tabeller!B74" display="Tabel E.5" xr:uid="{846FE40E-992A-496D-AF1E-7B92B6152326}"/>
    <hyperlink ref="H13:H15" location="Tabeller!B74" display="Tabel E.5" xr:uid="{23F3AF42-56A1-416A-A879-9230932A87B6}"/>
    <hyperlink ref="D7:D9" location="'Power (t-tests)'!B54" display="One-sample t-test" xr:uid="{8B77A033-98C8-413E-8922-E7C3D6106790}"/>
    <hyperlink ref="D56:H56" location="Tabeller!B74" display="Aflæs i Tabel  E.5" xr:uid="{64DBCC73-F199-44EC-AAC8-B6E69254ED06}"/>
    <hyperlink ref="D76:H76" location="Tabeller!B74" display="Aflæs δ i Tabel  E.5" xr:uid="{0EEAB832-3544-4854-90F2-B64FCC42EF20}"/>
    <hyperlink ref="D10:D12" location="'Power (t-tests)'!B124" display="Paired samples t-test" xr:uid="{F0C95F5D-28EA-412B-91DE-35A75C9C8087}"/>
    <hyperlink ref="B90" location="'Power (t-tests)'!B1" display="Top" xr:uid="{4AE0F8C7-A14A-4F32-9C66-C3DD32D38711}"/>
    <hyperlink ref="D127:H127" location="Tabeller!B74" display="Aflæs i Tabel  E.5" xr:uid="{278EBC96-F7C7-46DC-B105-D2115EEADE4D}"/>
    <hyperlink ref="D147:H147" location="Tabeller!B74" display="Aflæs δ i Tabel  E.5" xr:uid="{784F8546-32D9-4C8D-9718-6CCA5C2A6EC1}"/>
    <hyperlink ref="D69:H69" location="Tabeller!B74" display="Aflæs power i Tabel  E.5" xr:uid="{E2BC8A45-85F8-4E4B-8E6C-9A47ABF04C33}"/>
    <hyperlink ref="D140:H140" location="Tabeller!B74" display="Aflæs power i Tabel  E.5" xr:uid="{1363A48E-3AFB-409B-BE04-D81F33F95D58}"/>
    <hyperlink ref="B159" location="'Power (t-tests)'!B1" display="Top" xr:uid="{F387EC84-0C08-443A-A971-437C8AA9B60F}"/>
    <hyperlink ref="D13:D15" location="'Power (t-tests)'!B195" display="Independent samples t-test" xr:uid="{CAA8FBB6-713E-491D-89D8-E150D28C52F8}"/>
    <hyperlink ref="D195:H195" location="Tabeller!B74" display="Aflæs i Tabel  E.5" xr:uid="{6042F676-4F1E-428B-8B59-DEC648B468BE}"/>
    <hyperlink ref="D208:H208" location="Tabeller!B74" display="Aflæs power i Tabel  E.5" xr:uid="{C81D5F50-CD10-424E-A1AA-7F9DD2DAEF28}"/>
    <hyperlink ref="D215:H215" location="Tabeller!B74" display="Aflæs δ i Tabel  E.5" xr:uid="{D33C2842-096C-47A9-820F-E450C591F2C3}"/>
    <hyperlink ref="B198" location="'Power (t-tests)'!B1" display="Top" xr:uid="{A54CCB10-F21F-4B87-A9CE-961FAC34A26D}"/>
    <hyperlink ref="B125" location="'Power (t-tests)'!B1" display="Top" xr:uid="{8BA01139-E748-40A2-9D50-1C4E55069B83}"/>
    <hyperlink ref="B42" location="'Power (t-tests)'!B1" display="Top" xr:uid="{9F1D6C35-3A4F-433F-BE25-8809175B13BB}"/>
  </hyperlink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8C9A21-45C0-48D3-BFB0-E71E6A364E83}">
  <sheetPr>
    <tabColor theme="8" tint="0.59999389629810485"/>
  </sheetPr>
  <dimension ref="A1:AH66"/>
  <sheetViews>
    <sheetView topLeftCell="B1" workbookViewId="0">
      <selection activeCell="B1" sqref="B1:C1"/>
    </sheetView>
  </sheetViews>
  <sheetFormatPr defaultColWidth="0" defaultRowHeight="14.6" zeroHeight="1" outlineLevelCol="1" x14ac:dyDescent="0.4"/>
  <cols>
    <col min="1" max="1" width="48.84375" hidden="1" customWidth="1" outlineLevel="1"/>
    <col min="2" max="2" width="8.84375" customWidth="1" collapsed="1"/>
    <col min="3" max="4" width="8.84375" customWidth="1"/>
    <col min="5" max="6" width="12" bestFit="1" customWidth="1"/>
    <col min="7" max="10" width="8.84375" customWidth="1"/>
    <col min="11" max="11" width="11.84375" customWidth="1"/>
    <col min="12" max="17" width="8.84375" customWidth="1"/>
    <col min="18" max="19" width="11" bestFit="1" customWidth="1"/>
    <col min="20" max="21" width="8.84375" customWidth="1"/>
    <col min="22" max="22" width="12" bestFit="1" customWidth="1"/>
    <col min="23" max="23" width="12" customWidth="1"/>
    <col min="24" max="24" width="12" bestFit="1" customWidth="1"/>
    <col min="25" max="26" width="11" bestFit="1" customWidth="1"/>
    <col min="27" max="34" width="8.84375" customWidth="1"/>
    <col min="35" max="41" width="8.84375" hidden="1" customWidth="1"/>
    <col min="42" max="16384" width="8.84375" hidden="1"/>
  </cols>
  <sheetData>
    <row r="1" spans="1:26" ht="15" thickBot="1" x14ac:dyDescent="0.45">
      <c r="B1" s="637" t="s">
        <v>17</v>
      </c>
      <c r="C1" s="637"/>
      <c r="D1" s="614" t="s">
        <v>703</v>
      </c>
      <c r="E1" s="614"/>
      <c r="F1" s="614"/>
      <c r="G1" s="614"/>
      <c r="R1" s="94" t="s">
        <v>720</v>
      </c>
      <c r="S1" s="94" t="s">
        <v>721</v>
      </c>
      <c r="V1" s="587" t="s">
        <v>723</v>
      </c>
      <c r="W1" s="587"/>
      <c r="X1" s="587"/>
      <c r="Y1" s="587"/>
      <c r="Z1" s="587"/>
    </row>
    <row r="2" spans="1:26" ht="14.25" customHeight="1" thickBot="1" x14ac:dyDescent="0.45">
      <c r="A2" s="595" t="s">
        <v>433</v>
      </c>
      <c r="D2" s="614"/>
      <c r="E2" s="614"/>
      <c r="F2" s="614"/>
      <c r="G2" s="614"/>
      <c r="Q2" s="348" t="s">
        <v>44</v>
      </c>
      <c r="R2" s="350" t="e">
        <f>SUM(R5:R1000)/R4</f>
        <v>#DIV/0!</v>
      </c>
      <c r="S2" s="350" t="e">
        <f>SUM(S5:S1000)/S4</f>
        <v>#DIV/0!</v>
      </c>
      <c r="U2" s="23"/>
    </row>
    <row r="3" spans="1:26" ht="14.25" customHeight="1" x14ac:dyDescent="0.4">
      <c r="A3" s="595"/>
      <c r="B3" s="637" t="s">
        <v>561</v>
      </c>
      <c r="C3" s="637"/>
      <c r="Q3" s="348" t="s">
        <v>722</v>
      </c>
      <c r="R3" s="260" t="e">
        <f>SQRT(V3)</f>
        <v>#DIV/0!</v>
      </c>
      <c r="S3" s="260" t="e">
        <f>SQRT(X3)</f>
        <v>#DIV/0!</v>
      </c>
      <c r="U3" s="348" t="s">
        <v>46</v>
      </c>
      <c r="V3" s="350" t="e">
        <f>W4/(R4-1)</f>
        <v>#DIV/0!</v>
      </c>
      <c r="W3" s="350"/>
      <c r="X3" s="350" t="e">
        <f>Y4/(S4-1)</f>
        <v>#DIV/0!</v>
      </c>
      <c r="Y3" s="353"/>
      <c r="Z3" s="353"/>
    </row>
    <row r="4" spans="1:26" ht="14.25" customHeight="1" thickBot="1" x14ac:dyDescent="0.45">
      <c r="A4" s="595"/>
      <c r="K4" s="615" t="s">
        <v>740</v>
      </c>
      <c r="L4" s="616"/>
      <c r="M4" s="616"/>
      <c r="N4" s="616"/>
      <c r="O4" s="617"/>
      <c r="Q4" s="348" t="s">
        <v>73</v>
      </c>
      <c r="R4" s="255">
        <f>COUNT(R5:R1000)</f>
        <v>0</v>
      </c>
      <c r="S4" s="255">
        <f>COUNT(S5:S1000)</f>
        <v>0</v>
      </c>
      <c r="U4" s="348" t="s">
        <v>109</v>
      </c>
      <c r="V4" s="354" t="e">
        <f>SUM(V5:V1000)</f>
        <v>#DIV/0!</v>
      </c>
      <c r="W4" s="354" t="e">
        <f>SUM(W5:W1000)</f>
        <v>#DIV/0!</v>
      </c>
      <c r="X4" s="354" t="e">
        <f>SUM(X5:X1000)</f>
        <v>#DIV/0!</v>
      </c>
      <c r="Y4" s="354" t="e">
        <f>SUM(Y5:Y1000)</f>
        <v>#DIV/0!</v>
      </c>
      <c r="Z4" s="354" t="e">
        <f>SUM(Z5:Z1000)</f>
        <v>#DIV/0!</v>
      </c>
    </row>
    <row r="5" spans="1:26" ht="15" customHeight="1" x14ac:dyDescent="0.4">
      <c r="D5" s="7" t="s">
        <v>705</v>
      </c>
      <c r="G5" s="312"/>
      <c r="K5" s="618"/>
      <c r="L5" s="619"/>
      <c r="M5" s="619"/>
      <c r="N5" s="619"/>
      <c r="O5" s="620"/>
      <c r="Q5" s="633" t="s">
        <v>744</v>
      </c>
      <c r="R5" s="349"/>
      <c r="S5" s="351"/>
      <c r="V5" s="355" t="e">
        <f>R5-$R$2</f>
        <v>#DIV/0!</v>
      </c>
      <c r="W5" s="352" t="e">
        <f>V5^2</f>
        <v>#DIV/0!</v>
      </c>
      <c r="X5" s="356" t="e">
        <f>S5-$S$2</f>
        <v>#DIV/0!</v>
      </c>
      <c r="Y5" s="356" t="e">
        <f>X5^2</f>
        <v>#DIV/0!</v>
      </c>
      <c r="Z5" s="357" t="e">
        <f>V5*X5</f>
        <v>#DIV/0!</v>
      </c>
    </row>
    <row r="6" spans="1:26" x14ac:dyDescent="0.4">
      <c r="K6" s="618"/>
      <c r="L6" s="619"/>
      <c r="M6" s="619"/>
      <c r="N6" s="619"/>
      <c r="O6" s="620"/>
      <c r="Q6" s="633"/>
      <c r="R6" s="334"/>
      <c r="S6" s="335"/>
      <c r="V6" s="344"/>
      <c r="W6" s="344"/>
      <c r="X6" s="345"/>
      <c r="Y6" s="345"/>
      <c r="Z6" s="389"/>
    </row>
    <row r="7" spans="1:26" x14ac:dyDescent="0.4">
      <c r="A7" s="595" t="s">
        <v>704</v>
      </c>
      <c r="K7" s="621"/>
      <c r="L7" s="622"/>
      <c r="M7" s="622"/>
      <c r="N7" s="622"/>
      <c r="O7" s="623"/>
      <c r="Q7" s="633"/>
      <c r="R7" s="334"/>
      <c r="S7" s="335"/>
      <c r="V7" s="344"/>
      <c r="W7" s="344"/>
      <c r="X7" s="345"/>
      <c r="Y7" s="345"/>
      <c r="Z7" s="389"/>
    </row>
    <row r="8" spans="1:26" x14ac:dyDescent="0.4">
      <c r="A8" s="595"/>
      <c r="D8" s="7" t="s">
        <v>706</v>
      </c>
      <c r="H8" s="313" t="s">
        <v>707</v>
      </c>
      <c r="K8" s="638" t="s">
        <v>753</v>
      </c>
      <c r="L8" s="638"/>
      <c r="M8" s="638"/>
      <c r="N8" s="638"/>
      <c r="O8" s="638"/>
      <c r="Q8" s="633"/>
      <c r="R8" s="334"/>
      <c r="S8" s="335"/>
      <c r="V8" s="344"/>
      <c r="W8" s="344"/>
      <c r="X8" s="345"/>
      <c r="Y8" s="345"/>
      <c r="Z8" s="389"/>
    </row>
    <row r="9" spans="1:26" x14ac:dyDescent="0.4">
      <c r="Q9" s="633"/>
      <c r="R9" s="334"/>
      <c r="S9" s="335"/>
      <c r="V9" s="344"/>
      <c r="W9" s="344"/>
      <c r="X9" s="345"/>
      <c r="Y9" s="345"/>
      <c r="Z9" s="389"/>
    </row>
    <row r="10" spans="1:26" x14ac:dyDescent="0.4">
      <c r="Q10" s="633"/>
      <c r="R10" s="334"/>
      <c r="S10" s="335"/>
      <c r="V10" s="344"/>
      <c r="W10" s="344"/>
      <c r="X10" s="345"/>
      <c r="Y10" s="345"/>
      <c r="Z10" s="389"/>
    </row>
    <row r="11" spans="1:26" x14ac:dyDescent="0.4">
      <c r="A11" s="247" t="s">
        <v>428</v>
      </c>
      <c r="Q11" s="347"/>
      <c r="R11" s="334"/>
      <c r="S11" s="335"/>
      <c r="V11" s="344"/>
      <c r="W11" s="344"/>
      <c r="X11" s="345"/>
      <c r="Y11" s="345"/>
      <c r="Z11" s="389"/>
    </row>
    <row r="12" spans="1:26" x14ac:dyDescent="0.4">
      <c r="Q12" s="347"/>
      <c r="R12" s="334"/>
      <c r="S12" s="335"/>
      <c r="V12" s="344"/>
      <c r="W12" s="344"/>
      <c r="X12" s="345"/>
      <c r="Y12" s="345"/>
      <c r="Z12" s="346"/>
    </row>
    <row r="13" spans="1:26" x14ac:dyDescent="0.4">
      <c r="A13" t="s">
        <v>719</v>
      </c>
      <c r="Q13" s="347"/>
      <c r="R13" s="334"/>
      <c r="S13" s="335"/>
      <c r="V13" s="344"/>
      <c r="W13" s="344"/>
      <c r="X13" s="345"/>
      <c r="Y13" s="345"/>
      <c r="Z13" s="346"/>
    </row>
    <row r="14" spans="1:26" x14ac:dyDescent="0.4">
      <c r="A14" t="s">
        <v>724</v>
      </c>
      <c r="Q14" s="347"/>
      <c r="R14" s="334"/>
      <c r="S14" s="335"/>
      <c r="V14" s="337"/>
      <c r="W14" s="337"/>
      <c r="X14" s="338"/>
      <c r="Y14" s="338"/>
      <c r="Z14" s="346"/>
    </row>
    <row r="15" spans="1:26" x14ac:dyDescent="0.4">
      <c r="K15" t="s">
        <v>713</v>
      </c>
      <c r="R15" s="334"/>
      <c r="S15" s="335"/>
      <c r="V15" s="337"/>
      <c r="W15" s="337"/>
      <c r="X15" s="338"/>
      <c r="Y15" s="338"/>
      <c r="Z15" s="346"/>
    </row>
    <row r="16" spans="1:26" x14ac:dyDescent="0.4">
      <c r="A16" t="s">
        <v>726</v>
      </c>
      <c r="J16" s="225"/>
      <c r="R16" s="334"/>
      <c r="S16" s="335"/>
      <c r="V16" s="337"/>
      <c r="W16" s="337"/>
      <c r="X16" s="338"/>
      <c r="Y16" s="338"/>
      <c r="Z16" s="346"/>
    </row>
    <row r="17" spans="1:26" ht="14.25" customHeight="1" x14ac:dyDescent="0.4">
      <c r="R17" s="334"/>
      <c r="S17" s="335"/>
      <c r="V17" s="337"/>
      <c r="W17" s="337"/>
      <c r="X17" s="338"/>
      <c r="Y17" s="338"/>
      <c r="Z17" s="346"/>
    </row>
    <row r="18" spans="1:26" x14ac:dyDescent="0.4">
      <c r="R18" s="334"/>
      <c r="S18" s="335"/>
      <c r="V18" s="337"/>
      <c r="W18" s="337"/>
      <c r="X18" s="338"/>
      <c r="Y18" s="338"/>
      <c r="Z18" s="346"/>
    </row>
    <row r="19" spans="1:26" x14ac:dyDescent="0.4">
      <c r="A19" s="94" t="s">
        <v>727</v>
      </c>
      <c r="H19" s="311"/>
      <c r="R19" s="334"/>
      <c r="S19" s="335"/>
      <c r="V19" s="337"/>
      <c r="W19" s="337"/>
      <c r="X19" s="338"/>
      <c r="Y19" s="338"/>
      <c r="Z19" s="346"/>
    </row>
    <row r="20" spans="1:26" x14ac:dyDescent="0.4">
      <c r="R20" s="334"/>
      <c r="S20" s="335"/>
      <c r="V20" s="337"/>
      <c r="W20" s="337"/>
      <c r="X20" s="338"/>
      <c r="Y20" s="338"/>
      <c r="Z20" s="346"/>
    </row>
    <row r="21" spans="1:26" x14ac:dyDescent="0.4">
      <c r="A21" t="s">
        <v>743</v>
      </c>
      <c r="R21" s="334"/>
      <c r="S21" s="335"/>
      <c r="V21" s="337"/>
      <c r="W21" s="337"/>
      <c r="X21" s="338"/>
      <c r="Y21" s="338"/>
      <c r="Z21" s="346"/>
    </row>
    <row r="22" spans="1:26" x14ac:dyDescent="0.4">
      <c r="A22" s="632" t="s">
        <v>742</v>
      </c>
      <c r="R22" s="334"/>
      <c r="S22" s="335"/>
      <c r="V22" s="337"/>
      <c r="W22" s="337"/>
      <c r="X22" s="338"/>
      <c r="Y22" s="338"/>
      <c r="Z22" s="346"/>
    </row>
    <row r="23" spans="1:26" x14ac:dyDescent="0.4">
      <c r="A23" s="632"/>
      <c r="R23" s="334"/>
      <c r="S23" s="335"/>
      <c r="V23" s="337"/>
      <c r="W23" s="337"/>
      <c r="X23" s="338"/>
      <c r="Y23" s="338"/>
      <c r="Z23" s="346"/>
    </row>
    <row r="24" spans="1:26" x14ac:dyDescent="0.4">
      <c r="R24" s="334"/>
      <c r="S24" s="335"/>
      <c r="V24" s="337"/>
      <c r="W24" s="337"/>
      <c r="X24" s="338"/>
      <c r="Y24" s="338"/>
      <c r="Z24" s="346"/>
    </row>
    <row r="25" spans="1:26" ht="15" thickBot="1" x14ac:dyDescent="0.45">
      <c r="A25" s="225" t="s">
        <v>728</v>
      </c>
      <c r="D25" s="631" t="s">
        <v>725</v>
      </c>
      <c r="E25" s="631"/>
      <c r="F25" s="631"/>
      <c r="G25" s="631"/>
      <c r="H25" s="631"/>
      <c r="I25" s="631"/>
      <c r="R25" s="334"/>
      <c r="S25" s="335"/>
      <c r="V25" s="337"/>
      <c r="W25" s="337"/>
      <c r="X25" s="338"/>
      <c r="Y25" s="338"/>
      <c r="Z25" s="346"/>
    </row>
    <row r="26" spans="1:26" x14ac:dyDescent="0.4">
      <c r="D26" s="588" t="s">
        <v>731</v>
      </c>
      <c r="E26" s="589"/>
      <c r="F26" s="589"/>
      <c r="G26" s="589"/>
      <c r="H26" s="589"/>
      <c r="I26" s="590"/>
      <c r="K26" s="608" t="s">
        <v>712</v>
      </c>
      <c r="L26" s="609"/>
      <c r="M26" s="609"/>
      <c r="N26" s="609"/>
      <c r="O26" s="610"/>
      <c r="R26" s="334"/>
      <c r="S26" s="335"/>
      <c r="V26" s="337"/>
      <c r="W26" s="337"/>
      <c r="X26" s="338"/>
      <c r="Y26" s="338"/>
      <c r="Z26" s="346"/>
    </row>
    <row r="27" spans="1:26" ht="15" thickBot="1" x14ac:dyDescent="0.45">
      <c r="A27" s="339" t="s">
        <v>729</v>
      </c>
      <c r="D27" s="634" t="s">
        <v>747</v>
      </c>
      <c r="E27" s="635"/>
      <c r="F27" s="635"/>
      <c r="G27" s="635"/>
      <c r="H27" s="635"/>
      <c r="I27" s="636"/>
      <c r="K27" s="611"/>
      <c r="L27" s="612"/>
      <c r="M27" s="612"/>
      <c r="N27" s="612"/>
      <c r="O27" s="613"/>
      <c r="R27" s="334"/>
      <c r="S27" s="335"/>
      <c r="V27" s="337"/>
      <c r="W27" s="337"/>
      <c r="X27" s="338"/>
      <c r="Y27" s="338"/>
      <c r="Z27" s="346"/>
    </row>
    <row r="28" spans="1:26" x14ac:dyDescent="0.4">
      <c r="D28" s="340"/>
      <c r="F28" s="72" t="e">
        <f>R2</f>
        <v>#DIV/0!</v>
      </c>
      <c r="I28" s="341"/>
      <c r="R28" s="334"/>
      <c r="S28" s="335"/>
      <c r="V28" s="337"/>
      <c r="W28" s="337"/>
      <c r="X28" s="338"/>
      <c r="Y28" s="338"/>
      <c r="Z28" s="346"/>
    </row>
    <row r="29" spans="1:26" ht="15" customHeight="1" x14ac:dyDescent="0.4">
      <c r="A29" s="225" t="s">
        <v>741</v>
      </c>
      <c r="D29" s="340"/>
      <c r="F29" s="72" t="e">
        <f>S2</f>
        <v>#DIV/0!</v>
      </c>
      <c r="I29" s="341"/>
      <c r="R29" s="336"/>
      <c r="S29" s="335"/>
      <c r="V29" s="337"/>
      <c r="W29" s="337"/>
      <c r="X29" s="338"/>
      <c r="Y29" s="338"/>
      <c r="Z29" s="346"/>
    </row>
    <row r="30" spans="1:26" x14ac:dyDescent="0.4">
      <c r="A30" s="225" t="s">
        <v>730</v>
      </c>
      <c r="D30" s="340"/>
      <c r="E30" t="s">
        <v>708</v>
      </c>
      <c r="F30">
        <f>R4</f>
        <v>0</v>
      </c>
      <c r="I30" s="341"/>
      <c r="R30" s="336"/>
      <c r="S30" s="335"/>
      <c r="V30" s="337"/>
      <c r="W30" s="337"/>
      <c r="X30" s="338"/>
      <c r="Y30" s="338"/>
      <c r="Z30" s="346"/>
    </row>
    <row r="31" spans="1:26" ht="17.149999999999999" x14ac:dyDescent="0.55000000000000004">
      <c r="D31" s="340"/>
      <c r="E31" t="s">
        <v>710</v>
      </c>
      <c r="F31" s="72" t="e">
        <f>R3</f>
        <v>#DIV/0!</v>
      </c>
      <c r="I31" s="341"/>
      <c r="R31" s="336"/>
      <c r="S31" s="335"/>
      <c r="V31" s="337"/>
      <c r="W31" s="337"/>
      <c r="X31" s="338"/>
      <c r="Y31" s="338"/>
      <c r="Z31" s="346"/>
    </row>
    <row r="32" spans="1:26" ht="17.149999999999999" x14ac:dyDescent="0.55000000000000004">
      <c r="D32" s="340"/>
      <c r="E32" t="s">
        <v>711</v>
      </c>
      <c r="F32" s="72" t="e">
        <f>S3</f>
        <v>#DIV/0!</v>
      </c>
      <c r="I32" s="341"/>
      <c r="R32" s="336"/>
      <c r="S32" s="335"/>
      <c r="V32" s="337"/>
      <c r="W32" s="337"/>
      <c r="X32" s="338"/>
      <c r="Y32" s="338"/>
      <c r="Z32" s="346"/>
    </row>
    <row r="33" spans="1:26" x14ac:dyDescent="0.4">
      <c r="D33" s="342"/>
      <c r="E33" s="282"/>
      <c r="F33" s="282"/>
      <c r="G33" s="282"/>
      <c r="H33" s="282"/>
      <c r="I33" s="343"/>
      <c r="R33" s="334"/>
      <c r="S33" s="335"/>
      <c r="V33" s="337"/>
      <c r="W33" s="337"/>
      <c r="X33" s="338"/>
      <c r="Y33" s="338"/>
      <c r="Z33" s="346"/>
    </row>
    <row r="34" spans="1:26" x14ac:dyDescent="0.4">
      <c r="D34" s="588" t="s">
        <v>732</v>
      </c>
      <c r="E34" s="589"/>
      <c r="F34" s="589"/>
      <c r="G34" s="589"/>
      <c r="H34" s="589"/>
      <c r="I34" s="590"/>
      <c r="R34" s="334"/>
      <c r="S34" s="335"/>
      <c r="V34" s="337"/>
      <c r="W34" s="337"/>
      <c r="X34" s="338"/>
      <c r="Y34" s="338"/>
      <c r="Z34" s="346"/>
    </row>
    <row r="35" spans="1:26" x14ac:dyDescent="0.4">
      <c r="D35" s="340"/>
      <c r="I35" s="341"/>
      <c r="R35" s="334"/>
      <c r="S35" s="335"/>
      <c r="V35" s="337"/>
      <c r="W35" s="337"/>
      <c r="X35" s="338"/>
      <c r="Y35" s="338"/>
      <c r="Z35" s="346"/>
    </row>
    <row r="36" spans="1:26" x14ac:dyDescent="0.4">
      <c r="D36" s="340" t="s">
        <v>705</v>
      </c>
      <c r="E36" t="e">
        <f>Z4/(F30-1)</f>
        <v>#DIV/0!</v>
      </c>
      <c r="I36" s="341"/>
      <c r="R36" s="334"/>
      <c r="S36" s="335"/>
      <c r="V36" s="337"/>
      <c r="W36" s="337"/>
      <c r="X36" s="338"/>
      <c r="Y36" s="338"/>
      <c r="Z36" s="346"/>
    </row>
    <row r="37" spans="1:26" x14ac:dyDescent="0.4">
      <c r="D37" s="340"/>
      <c r="I37" s="341"/>
      <c r="R37" s="334"/>
      <c r="S37" s="335"/>
      <c r="V37" s="337"/>
      <c r="W37" s="337"/>
      <c r="X37" s="338"/>
      <c r="Y37" s="338"/>
      <c r="Z37" s="346"/>
    </row>
    <row r="38" spans="1:26" x14ac:dyDescent="0.4">
      <c r="D38" s="342"/>
      <c r="E38" s="282"/>
      <c r="F38" s="282"/>
      <c r="G38" s="282"/>
      <c r="H38" s="282"/>
      <c r="I38" s="343"/>
      <c r="R38" s="334"/>
      <c r="S38" s="335"/>
      <c r="V38" s="337"/>
      <c r="W38" s="337"/>
      <c r="X38" s="338"/>
      <c r="Y38" s="338"/>
      <c r="Z38" s="346"/>
    </row>
    <row r="39" spans="1:26" x14ac:dyDescent="0.4">
      <c r="D39" s="588" t="s">
        <v>733</v>
      </c>
      <c r="E39" s="589"/>
      <c r="F39" s="589"/>
      <c r="G39" s="589"/>
      <c r="H39" s="589"/>
      <c r="I39" s="590"/>
      <c r="R39" s="334"/>
      <c r="S39" s="335"/>
      <c r="V39" s="337"/>
      <c r="W39" s="337"/>
      <c r="X39" s="338"/>
      <c r="Y39" s="338"/>
      <c r="Z39" s="346"/>
    </row>
    <row r="40" spans="1:26" x14ac:dyDescent="0.4">
      <c r="D40" s="340"/>
      <c r="I40" s="341"/>
      <c r="K40" s="591" t="s">
        <v>739</v>
      </c>
      <c r="L40" s="592"/>
      <c r="M40" s="592"/>
      <c r="N40" s="592"/>
      <c r="O40" s="593"/>
      <c r="R40" s="334"/>
      <c r="S40" s="335"/>
      <c r="V40" s="337"/>
      <c r="W40" s="337"/>
      <c r="X40" s="338"/>
      <c r="Y40" s="338"/>
      <c r="Z40" s="346"/>
    </row>
    <row r="41" spans="1:26" x14ac:dyDescent="0.4">
      <c r="D41" s="340"/>
      <c r="E41" s="16" t="s">
        <v>737</v>
      </c>
      <c r="F41" s="72" t="e">
        <f>E36/(F31*F32)</f>
        <v>#DIV/0!</v>
      </c>
      <c r="I41" s="341"/>
      <c r="K41" s="594"/>
      <c r="L41" s="595"/>
      <c r="M41" s="595"/>
      <c r="N41" s="595"/>
      <c r="O41" s="596"/>
      <c r="R41" s="334"/>
      <c r="S41" s="335"/>
      <c r="V41" s="337"/>
      <c r="W41" s="337"/>
      <c r="X41" s="338"/>
      <c r="Y41" s="338"/>
      <c r="Z41" s="346"/>
    </row>
    <row r="42" spans="1:26" x14ac:dyDescent="0.4">
      <c r="D42" s="340"/>
      <c r="I42" s="341"/>
      <c r="K42" s="594"/>
      <c r="L42" s="595"/>
      <c r="M42" s="595"/>
      <c r="N42" s="595"/>
      <c r="O42" s="596"/>
      <c r="R42" s="334"/>
      <c r="S42" s="335"/>
      <c r="V42" s="337"/>
      <c r="W42" s="337"/>
      <c r="X42" s="338"/>
      <c r="Y42" s="338"/>
      <c r="Z42" s="346"/>
    </row>
    <row r="43" spans="1:26" x14ac:dyDescent="0.4">
      <c r="D43" s="342"/>
      <c r="E43" s="282"/>
      <c r="F43" s="282"/>
      <c r="G43" s="282"/>
      <c r="H43" s="282"/>
      <c r="I43" s="343"/>
      <c r="K43" s="597"/>
      <c r="L43" s="598"/>
      <c r="M43" s="598"/>
      <c r="N43" s="598"/>
      <c r="O43" s="599"/>
      <c r="R43" s="334"/>
      <c r="S43" s="335"/>
      <c r="V43" s="337"/>
      <c r="W43" s="337"/>
      <c r="X43" s="338"/>
      <c r="Y43" s="338"/>
      <c r="Z43" s="346"/>
    </row>
    <row r="44" spans="1:26" x14ac:dyDescent="0.4">
      <c r="D44" s="588" t="s">
        <v>735</v>
      </c>
      <c r="E44" s="589"/>
      <c r="F44" s="589"/>
      <c r="G44" s="589"/>
      <c r="H44" s="589"/>
      <c r="I44" s="590"/>
      <c r="R44" s="334"/>
      <c r="S44" s="335"/>
      <c r="V44" s="337"/>
      <c r="W44" s="337"/>
      <c r="X44" s="338"/>
      <c r="Y44" s="338"/>
      <c r="Z44" s="346"/>
    </row>
    <row r="45" spans="1:26" x14ac:dyDescent="0.4">
      <c r="A45" t="s">
        <v>745</v>
      </c>
      <c r="D45" s="340"/>
      <c r="I45" s="341"/>
      <c r="K45" s="591" t="s">
        <v>709</v>
      </c>
      <c r="L45" s="600"/>
      <c r="M45" s="600"/>
      <c r="N45" s="600"/>
      <c r="O45" s="601"/>
      <c r="R45" s="334"/>
      <c r="S45" s="335"/>
      <c r="V45" s="337"/>
      <c r="W45" s="337"/>
      <c r="X45" s="338"/>
      <c r="Y45" s="338"/>
      <c r="Z45" s="346"/>
    </row>
    <row r="46" spans="1:26" x14ac:dyDescent="0.4">
      <c r="A46" s="16" t="s">
        <v>746</v>
      </c>
      <c r="D46" s="340"/>
      <c r="E46" t="s">
        <v>734</v>
      </c>
      <c r="F46">
        <f>F30-2</f>
        <v>-2</v>
      </c>
      <c r="I46" s="341"/>
      <c r="K46" s="602"/>
      <c r="L46" s="603"/>
      <c r="M46" s="603"/>
      <c r="N46" s="603"/>
      <c r="O46" s="604"/>
      <c r="R46" s="334"/>
      <c r="S46" s="335"/>
      <c r="V46" s="337"/>
      <c r="W46" s="337"/>
      <c r="X46" s="338"/>
      <c r="Y46" s="338"/>
      <c r="Z46" s="346"/>
    </row>
    <row r="47" spans="1:26" x14ac:dyDescent="0.4">
      <c r="D47" s="340"/>
      <c r="I47" s="341"/>
      <c r="K47" s="602"/>
      <c r="L47" s="603"/>
      <c r="M47" s="603"/>
      <c r="N47" s="603"/>
      <c r="O47" s="604"/>
      <c r="R47" s="334"/>
      <c r="S47" s="335"/>
      <c r="V47" s="337"/>
      <c r="W47" s="337"/>
      <c r="X47" s="338"/>
      <c r="Y47" s="338"/>
      <c r="Z47" s="346"/>
    </row>
    <row r="48" spans="1:26" x14ac:dyDescent="0.4">
      <c r="D48" s="340"/>
      <c r="F48" s="314" t="s">
        <v>718</v>
      </c>
      <c r="G48" s="16" t="s">
        <v>736</v>
      </c>
      <c r="I48" s="341"/>
      <c r="K48" s="605"/>
      <c r="L48" s="606"/>
      <c r="M48" s="606"/>
      <c r="N48" s="606"/>
      <c r="O48" s="607"/>
      <c r="R48" s="334"/>
      <c r="S48" s="335"/>
      <c r="V48" s="337"/>
      <c r="W48" s="337"/>
      <c r="X48" s="338"/>
      <c r="Y48" s="338"/>
      <c r="Z48" s="346"/>
    </row>
    <row r="49" spans="4:26" x14ac:dyDescent="0.4">
      <c r="D49" s="342"/>
      <c r="E49" s="282"/>
      <c r="F49" s="282"/>
      <c r="G49" s="282"/>
      <c r="H49" s="282"/>
      <c r="I49" s="343"/>
      <c r="R49" s="334"/>
      <c r="S49" s="335"/>
      <c r="V49" s="337"/>
      <c r="W49" s="337"/>
      <c r="X49" s="338"/>
      <c r="Y49" s="338"/>
      <c r="Z49" s="346"/>
    </row>
    <row r="50" spans="4:26" ht="15" thickBot="1" x14ac:dyDescent="0.45">
      <c r="R50" s="334"/>
      <c r="S50" s="335"/>
      <c r="V50" s="337"/>
      <c r="W50" s="337"/>
      <c r="X50" s="338"/>
      <c r="Y50" s="338"/>
      <c r="Z50" s="346"/>
    </row>
    <row r="51" spans="4:26" ht="15" customHeight="1" x14ac:dyDescent="0.4">
      <c r="D51" s="624" t="s">
        <v>738</v>
      </c>
      <c r="E51" s="589"/>
      <c r="F51" s="589"/>
      <c r="G51" s="589"/>
      <c r="H51" s="589"/>
      <c r="I51" s="590"/>
      <c r="K51" s="361" t="s">
        <v>67</v>
      </c>
      <c r="L51" s="582" t="s">
        <v>756</v>
      </c>
      <c r="M51" s="582"/>
      <c r="N51" s="582"/>
      <c r="O51" s="583"/>
      <c r="P51" s="38"/>
      <c r="R51" s="334"/>
      <c r="S51" s="335"/>
      <c r="V51" s="337"/>
      <c r="W51" s="337"/>
      <c r="X51" s="338"/>
      <c r="Y51" s="338"/>
      <c r="Z51" s="346"/>
    </row>
    <row r="52" spans="4:26" x14ac:dyDescent="0.4">
      <c r="D52" s="625"/>
      <c r="E52" s="626"/>
      <c r="F52" s="626"/>
      <c r="G52" s="626"/>
      <c r="H52" s="626"/>
      <c r="I52" s="627"/>
      <c r="K52" s="359"/>
      <c r="L52" s="534"/>
      <c r="M52" s="534"/>
      <c r="N52" s="534"/>
      <c r="O52" s="584"/>
      <c r="P52" s="38"/>
      <c r="R52" s="334"/>
      <c r="S52" s="335"/>
      <c r="V52" s="337"/>
      <c r="W52" s="337"/>
      <c r="X52" s="338"/>
      <c r="Y52" s="338"/>
      <c r="Z52" s="346"/>
    </row>
    <row r="53" spans="4:26" x14ac:dyDescent="0.4">
      <c r="D53" s="625"/>
      <c r="E53" s="626"/>
      <c r="F53" s="626"/>
      <c r="G53" s="626"/>
      <c r="H53" s="626"/>
      <c r="I53" s="627"/>
      <c r="K53" s="359"/>
      <c r="L53" s="534"/>
      <c r="M53" s="534"/>
      <c r="N53" s="534"/>
      <c r="O53" s="584"/>
      <c r="P53" s="38"/>
      <c r="R53" s="334"/>
      <c r="S53" s="335"/>
      <c r="V53" s="337"/>
      <c r="W53" s="337"/>
      <c r="X53" s="338"/>
      <c r="Y53" s="338"/>
      <c r="Z53" s="346"/>
    </row>
    <row r="54" spans="4:26" ht="15" thickBot="1" x14ac:dyDescent="0.45">
      <c r="D54" s="628"/>
      <c r="E54" s="629"/>
      <c r="F54" s="629"/>
      <c r="G54" s="629"/>
      <c r="H54" s="629"/>
      <c r="I54" s="630"/>
      <c r="K54" s="360"/>
      <c r="L54" s="585"/>
      <c r="M54" s="585"/>
      <c r="N54" s="585"/>
      <c r="O54" s="586"/>
      <c r="P54" s="38"/>
      <c r="R54" s="334"/>
      <c r="S54" s="335"/>
      <c r="V54" s="337"/>
      <c r="W54" s="337"/>
      <c r="X54" s="338"/>
      <c r="Y54" s="338"/>
      <c r="Z54" s="346"/>
    </row>
    <row r="55" spans="4:26" x14ac:dyDescent="0.4">
      <c r="R55" s="334"/>
      <c r="S55" s="335"/>
      <c r="V55" s="337"/>
      <c r="W55" s="337"/>
      <c r="X55" s="338"/>
      <c r="Y55" s="338"/>
      <c r="Z55" s="346"/>
    </row>
    <row r="56" spans="4:26" x14ac:dyDescent="0.4">
      <c r="R56" s="334"/>
      <c r="S56" s="335"/>
      <c r="V56" s="337"/>
      <c r="W56" s="337"/>
      <c r="X56" s="338"/>
      <c r="Y56" s="338"/>
      <c r="Z56" s="346"/>
    </row>
    <row r="57" spans="4:26" x14ac:dyDescent="0.4">
      <c r="R57" s="334"/>
      <c r="S57" s="335"/>
      <c r="V57" s="337"/>
      <c r="W57" s="337"/>
      <c r="X57" s="338"/>
      <c r="Y57" s="338"/>
      <c r="Z57" s="346"/>
    </row>
    <row r="58" spans="4:26" x14ac:dyDescent="0.4">
      <c r="R58" s="334"/>
      <c r="S58" s="335"/>
      <c r="V58" s="337"/>
      <c r="W58" s="337"/>
      <c r="X58" s="338"/>
      <c r="Y58" s="338"/>
      <c r="Z58" s="346"/>
    </row>
    <row r="59" spans="4:26" x14ac:dyDescent="0.4">
      <c r="R59" s="334"/>
      <c r="S59" s="335"/>
      <c r="V59" s="337"/>
      <c r="W59" s="337"/>
      <c r="X59" s="338"/>
      <c r="Y59" s="338"/>
      <c r="Z59" s="346"/>
    </row>
    <row r="60" spans="4:26" x14ac:dyDescent="0.4"/>
    <row r="61" spans="4:26" x14ac:dyDescent="0.4"/>
    <row r="62" spans="4:26" x14ac:dyDescent="0.4"/>
    <row r="63" spans="4:26" x14ac:dyDescent="0.4"/>
    <row r="64" spans="4:26" x14ac:dyDescent="0.4"/>
    <row r="65" x14ac:dyDescent="0.4"/>
    <row r="66" x14ac:dyDescent="0.4"/>
  </sheetData>
  <dataConsolidate/>
  <mergeCells count="21">
    <mergeCell ref="A22:A23"/>
    <mergeCell ref="Q5:Q10"/>
    <mergeCell ref="D27:I27"/>
    <mergeCell ref="B1:C1"/>
    <mergeCell ref="B3:C3"/>
    <mergeCell ref="K8:O8"/>
    <mergeCell ref="A2:A4"/>
    <mergeCell ref="A7:A8"/>
    <mergeCell ref="L51:O54"/>
    <mergeCell ref="V1:Z1"/>
    <mergeCell ref="D26:I26"/>
    <mergeCell ref="K40:O43"/>
    <mergeCell ref="K45:O48"/>
    <mergeCell ref="K26:O27"/>
    <mergeCell ref="D1:G2"/>
    <mergeCell ref="K4:O7"/>
    <mergeCell ref="D39:I39"/>
    <mergeCell ref="D44:I44"/>
    <mergeCell ref="D51:I54"/>
    <mergeCell ref="D34:I34"/>
    <mergeCell ref="D25:I25"/>
  </mergeCells>
  <hyperlinks>
    <hyperlink ref="B1:C1" location="Indholdsfortegnelse!B1" display="Indholdsfortegnelse" xr:uid="{E387F687-81D2-4580-ADA8-C5B362C76272}"/>
    <hyperlink ref="F48" location="Tabeller!B82" display="Tabel E.2" xr:uid="{00CA9BA6-63C9-45C9-BF5B-D2792E7C3285}"/>
    <hyperlink ref="B3:C3" location="'SPSS Vejledninger 2'!B58" display="SPSS Vejledning" xr:uid="{5B0E34BC-8723-4F37-A152-C49AE2BB554C}"/>
    <hyperlink ref="D27:I27" location="Korrelation!Z2" display="Tryk her for at indtaste datapunkter manuelt" xr:uid="{B5470F8B-5608-42E3-8B06-9E5BE90B02ED}"/>
    <hyperlink ref="K8:O8" location="'SPSS Vejledninger 2'!B92" display="SPSS Vejledning (Scatterplot)" xr:uid="{AB756298-A998-4114-9D91-28B2D19992B1}"/>
  </hyperlinks>
  <pageMargins left="0.7" right="0.7" top="0.75" bottom="0.75" header="0.3" footer="0.3"/>
  <pageSetup paperSize="9" orientation="portrait" r:id="rId1"/>
  <drawing r:id="rId2"/>
  <legacyDrawing r:id="rId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2002A7-BAF0-4B87-9E0A-8DAB415065E2}">
  <dimension ref="A1:S87"/>
  <sheetViews>
    <sheetView topLeftCell="B1" workbookViewId="0">
      <selection activeCell="B1" sqref="B1:C1"/>
    </sheetView>
  </sheetViews>
  <sheetFormatPr defaultColWidth="0" defaultRowHeight="14.6" zeroHeight="1" outlineLevelCol="1" x14ac:dyDescent="0.4"/>
  <cols>
    <col min="1" max="1" width="30.53515625" hidden="1" customWidth="1" outlineLevel="1"/>
    <col min="2" max="2" width="8.765625" customWidth="1" collapsed="1"/>
    <col min="3" max="19" width="8.765625" customWidth="1"/>
    <col min="20" max="16384" width="8.765625" hidden="1"/>
  </cols>
  <sheetData>
    <row r="1" spans="1:19" ht="14.7" customHeight="1" x14ac:dyDescent="0.4">
      <c r="B1" s="639" t="s">
        <v>17</v>
      </c>
      <c r="C1" s="639"/>
      <c r="D1" s="958" t="s">
        <v>305</v>
      </c>
      <c r="E1" s="958"/>
      <c r="F1" s="958"/>
      <c r="G1" s="958"/>
      <c r="H1" s="958"/>
    </row>
    <row r="2" spans="1:19" ht="14.7" customHeight="1" x14ac:dyDescent="0.4">
      <c r="A2" s="559" t="s">
        <v>523</v>
      </c>
      <c r="D2" s="958"/>
      <c r="E2" s="958"/>
      <c r="F2" s="958"/>
      <c r="G2" s="958"/>
      <c r="H2" s="958"/>
    </row>
    <row r="3" spans="1:19" x14ac:dyDescent="0.4">
      <c r="A3" s="559"/>
      <c r="D3" s="958"/>
      <c r="E3" s="958"/>
      <c r="F3" s="958"/>
      <c r="G3" s="958"/>
      <c r="H3" s="958"/>
    </row>
    <row r="4" spans="1:19" x14ac:dyDescent="0.4">
      <c r="L4" s="657" t="s">
        <v>553</v>
      </c>
      <c r="M4" s="657"/>
      <c r="N4" s="657"/>
      <c r="O4" s="657"/>
      <c r="P4" s="657"/>
      <c r="Q4" s="657"/>
      <c r="R4" s="657"/>
      <c r="S4" s="657"/>
    </row>
    <row r="5" spans="1:19" x14ac:dyDescent="0.4">
      <c r="E5" s="23" t="s">
        <v>306</v>
      </c>
      <c r="F5" s="595" t="s">
        <v>307</v>
      </c>
      <c r="G5" s="595"/>
      <c r="H5" s="595"/>
      <c r="I5" s="595"/>
    </row>
    <row r="6" spans="1:19" x14ac:dyDescent="0.4">
      <c r="F6" s="595"/>
      <c r="G6" s="595"/>
      <c r="H6" s="595"/>
      <c r="I6" s="595"/>
    </row>
    <row r="7" spans="1:19" x14ac:dyDescent="0.4">
      <c r="F7" s="595"/>
      <c r="G7" s="595"/>
      <c r="H7" s="595"/>
      <c r="I7" s="595"/>
    </row>
    <row r="8" spans="1:19" x14ac:dyDescent="0.4">
      <c r="F8" s="595"/>
      <c r="G8" s="595"/>
      <c r="H8" s="595"/>
      <c r="I8" s="595"/>
    </row>
    <row r="9" spans="1:19" x14ac:dyDescent="0.4"/>
    <row r="10" spans="1:19" x14ac:dyDescent="0.4"/>
    <row r="11" spans="1:19" x14ac:dyDescent="0.4">
      <c r="D11" s="614" t="s">
        <v>308</v>
      </c>
      <c r="E11" s="614"/>
      <c r="F11" s="614"/>
      <c r="G11" s="614"/>
      <c r="H11" s="614"/>
      <c r="I11" s="614"/>
      <c r="J11" s="614"/>
    </row>
    <row r="12" spans="1:19" x14ac:dyDescent="0.4">
      <c r="D12" s="614"/>
      <c r="E12" s="614"/>
      <c r="F12" s="614"/>
      <c r="G12" s="614"/>
      <c r="H12" s="614"/>
      <c r="I12" s="614"/>
      <c r="J12" s="614"/>
    </row>
    <row r="13" spans="1:19" x14ac:dyDescent="0.4"/>
    <row r="14" spans="1:19" x14ac:dyDescent="0.4">
      <c r="D14" s="225" t="s">
        <v>309</v>
      </c>
    </row>
    <row r="15" spans="1:19" x14ac:dyDescent="0.4"/>
    <row r="16" spans="1:19" ht="16.5" customHeight="1" x14ac:dyDescent="0.4">
      <c r="D16" s="702" t="s">
        <v>310</v>
      </c>
      <c r="E16" s="702"/>
      <c r="F16" s="702"/>
      <c r="G16" s="702"/>
      <c r="H16" s="702"/>
      <c r="I16" s="702"/>
      <c r="J16" s="702"/>
    </row>
    <row r="17" spans="4:10" x14ac:dyDescent="0.4">
      <c r="D17" s="702"/>
      <c r="E17" s="702"/>
      <c r="F17" s="702"/>
      <c r="G17" s="702"/>
      <c r="H17" s="702"/>
      <c r="I17" s="702"/>
      <c r="J17" s="702"/>
    </row>
    <row r="18" spans="4:10" x14ac:dyDescent="0.4"/>
    <row r="19" spans="4:10" x14ac:dyDescent="0.4"/>
    <row r="20" spans="4:10" x14ac:dyDescent="0.4"/>
    <row r="21" spans="4:10" x14ac:dyDescent="0.4"/>
    <row r="22" spans="4:10" x14ac:dyDescent="0.4"/>
    <row r="23" spans="4:10" x14ac:dyDescent="0.4"/>
    <row r="24" spans="4:10" x14ac:dyDescent="0.4"/>
    <row r="25" spans="4:10" x14ac:dyDescent="0.4"/>
    <row r="26" spans="4:10" x14ac:dyDescent="0.4"/>
    <row r="27" spans="4:10" x14ac:dyDescent="0.4"/>
    <row r="28" spans="4:10" x14ac:dyDescent="0.4"/>
    <row r="29" spans="4:10" x14ac:dyDescent="0.4"/>
    <row r="30" spans="4:10" x14ac:dyDescent="0.4"/>
    <row r="31" spans="4:10" x14ac:dyDescent="0.4"/>
    <row r="32" spans="4:10" x14ac:dyDescent="0.4">
      <c r="D32" s="701" t="s">
        <v>312</v>
      </c>
      <c r="E32" s="701"/>
      <c r="F32" s="701"/>
      <c r="G32" s="701"/>
      <c r="H32" s="701"/>
      <c r="I32" s="701"/>
      <c r="J32" s="701"/>
    </row>
    <row r="33" spans="4:10" x14ac:dyDescent="0.4">
      <c r="D33" s="701"/>
      <c r="E33" s="701"/>
      <c r="F33" s="701"/>
      <c r="G33" s="701"/>
      <c r="H33" s="701"/>
      <c r="I33" s="701"/>
      <c r="J33" s="701"/>
    </row>
    <row r="34" spans="4:10" x14ac:dyDescent="0.4">
      <c r="D34" s="701"/>
      <c r="E34" s="701"/>
      <c r="F34" s="701"/>
      <c r="G34" s="701"/>
      <c r="H34" s="701"/>
      <c r="I34" s="701"/>
      <c r="J34" s="701"/>
    </row>
    <row r="35" spans="4:10" x14ac:dyDescent="0.4"/>
    <row r="36" spans="4:10" x14ac:dyDescent="0.4">
      <c r="D36" s="957" t="s">
        <v>319</v>
      </c>
      <c r="E36" s="957"/>
      <c r="F36" s="957"/>
      <c r="G36" s="957"/>
      <c r="H36" s="957"/>
      <c r="I36" s="957"/>
      <c r="J36" s="957"/>
    </row>
    <row r="37" spans="4:10" x14ac:dyDescent="0.4">
      <c r="D37" s="957"/>
      <c r="E37" s="957"/>
      <c r="F37" s="957"/>
      <c r="G37" s="957"/>
      <c r="H37" s="957"/>
      <c r="I37" s="957"/>
      <c r="J37" s="957"/>
    </row>
    <row r="38" spans="4:10" x14ac:dyDescent="0.4"/>
    <row r="39" spans="4:10" x14ac:dyDescent="0.4">
      <c r="D39" s="614" t="s">
        <v>311</v>
      </c>
      <c r="E39" s="614"/>
      <c r="F39" s="614"/>
      <c r="G39" s="614"/>
      <c r="H39" s="614"/>
      <c r="I39" s="614"/>
      <c r="J39" s="614"/>
    </row>
    <row r="40" spans="4:10" x14ac:dyDescent="0.4">
      <c r="D40" s="614"/>
      <c r="E40" s="614"/>
      <c r="F40" s="614"/>
      <c r="G40" s="614"/>
      <c r="H40" s="614"/>
      <c r="I40" s="614"/>
      <c r="J40" s="614"/>
    </row>
    <row r="41" spans="4:10" x14ac:dyDescent="0.4"/>
    <row r="42" spans="4:10" x14ac:dyDescent="0.4">
      <c r="D42" s="225" t="s">
        <v>313</v>
      </c>
    </row>
    <row r="43" spans="4:10" x14ac:dyDescent="0.4"/>
    <row r="44" spans="4:10" x14ac:dyDescent="0.4"/>
    <row r="45" spans="4:10" x14ac:dyDescent="0.4"/>
    <row r="46" spans="4:10" x14ac:dyDescent="0.4"/>
    <row r="47" spans="4:10" x14ac:dyDescent="0.4"/>
    <row r="48" spans="4:10" x14ac:dyDescent="0.4"/>
    <row r="49" spans="4:10" x14ac:dyDescent="0.4"/>
    <row r="50" spans="4:10" x14ac:dyDescent="0.4"/>
    <row r="51" spans="4:10" x14ac:dyDescent="0.4"/>
    <row r="52" spans="4:10" x14ac:dyDescent="0.4"/>
    <row r="53" spans="4:10" x14ac:dyDescent="0.4"/>
    <row r="54" spans="4:10" x14ac:dyDescent="0.4"/>
    <row r="55" spans="4:10" x14ac:dyDescent="0.4"/>
    <row r="56" spans="4:10" x14ac:dyDescent="0.4"/>
    <row r="57" spans="4:10" x14ac:dyDescent="0.4">
      <c r="D57" s="595" t="s">
        <v>314</v>
      </c>
      <c r="E57" s="595"/>
      <c r="F57" s="595"/>
      <c r="G57" s="595"/>
      <c r="H57" s="595"/>
      <c r="I57" s="595"/>
      <c r="J57" s="595"/>
    </row>
    <row r="58" spans="4:10" x14ac:dyDescent="0.4">
      <c r="D58" s="595"/>
      <c r="E58" s="595"/>
      <c r="F58" s="595"/>
      <c r="G58" s="595"/>
      <c r="H58" s="595"/>
      <c r="I58" s="595"/>
      <c r="J58" s="595"/>
    </row>
    <row r="59" spans="4:10" x14ac:dyDescent="0.4"/>
    <row r="60" spans="4:10" x14ac:dyDescent="0.4">
      <c r="D60" s="712" t="s">
        <v>320</v>
      </c>
      <c r="E60" s="712"/>
      <c r="F60" s="712"/>
      <c r="G60" s="712"/>
      <c r="H60" s="712"/>
      <c r="I60" s="712"/>
      <c r="J60" s="712"/>
    </row>
    <row r="61" spans="4:10" x14ac:dyDescent="0.4">
      <c r="D61" s="712"/>
      <c r="E61" s="712"/>
      <c r="F61" s="712"/>
      <c r="G61" s="712"/>
      <c r="H61" s="712"/>
      <c r="I61" s="712"/>
      <c r="J61" s="712"/>
    </row>
    <row r="62" spans="4:10" x14ac:dyDescent="0.4"/>
    <row r="63" spans="4:10" x14ac:dyDescent="0.4">
      <c r="D63" s="614" t="s">
        <v>315</v>
      </c>
      <c r="E63" s="614"/>
      <c r="F63" s="614"/>
      <c r="G63" s="614"/>
      <c r="H63" s="614"/>
      <c r="I63" s="614"/>
      <c r="J63" s="614"/>
    </row>
    <row r="64" spans="4:10" x14ac:dyDescent="0.4">
      <c r="D64" s="614"/>
      <c r="E64" s="614"/>
      <c r="F64" s="614"/>
      <c r="G64" s="614"/>
      <c r="H64" s="614"/>
      <c r="I64" s="614"/>
      <c r="J64" s="614"/>
    </row>
    <row r="65" spans="4:4" x14ac:dyDescent="0.4"/>
    <row r="66" spans="4:4" x14ac:dyDescent="0.4">
      <c r="D66" s="225" t="s">
        <v>316</v>
      </c>
    </row>
    <row r="67" spans="4:4" x14ac:dyDescent="0.4"/>
    <row r="68" spans="4:4" x14ac:dyDescent="0.4"/>
    <row r="69" spans="4:4" x14ac:dyDescent="0.4"/>
    <row r="70" spans="4:4" x14ac:dyDescent="0.4"/>
    <row r="71" spans="4:4" x14ac:dyDescent="0.4"/>
    <row r="72" spans="4:4" x14ac:dyDescent="0.4"/>
    <row r="73" spans="4:4" x14ac:dyDescent="0.4"/>
    <row r="74" spans="4:4" x14ac:dyDescent="0.4"/>
    <row r="75" spans="4:4" x14ac:dyDescent="0.4"/>
    <row r="76" spans="4:4" x14ac:dyDescent="0.4"/>
    <row r="77" spans="4:4" x14ac:dyDescent="0.4"/>
    <row r="78" spans="4:4" x14ac:dyDescent="0.4"/>
    <row r="79" spans="4:4" x14ac:dyDescent="0.4"/>
    <row r="80" spans="4:4" x14ac:dyDescent="0.4"/>
    <row r="81" spans="4:10" ht="16.5" customHeight="1" x14ac:dyDescent="0.4">
      <c r="D81" s="701" t="s">
        <v>317</v>
      </c>
      <c r="E81" s="701"/>
      <c r="F81" s="701"/>
      <c r="G81" s="701"/>
      <c r="H81" s="701"/>
      <c r="I81" s="701"/>
      <c r="J81" s="701"/>
    </row>
    <row r="82" spans="4:10" x14ac:dyDescent="0.4">
      <c r="D82" s="701"/>
      <c r="E82" s="701"/>
      <c r="F82" s="701"/>
      <c r="G82" s="701"/>
      <c r="H82" s="701"/>
      <c r="I82" s="701"/>
      <c r="J82" s="701"/>
    </row>
    <row r="83" spans="4:10" x14ac:dyDescent="0.4"/>
    <row r="84" spans="4:10" x14ac:dyDescent="0.4">
      <c r="D84" s="702" t="s">
        <v>318</v>
      </c>
      <c r="E84" s="702"/>
      <c r="F84" s="702"/>
      <c r="G84" s="702"/>
      <c r="H84" s="702"/>
      <c r="I84" s="702"/>
      <c r="J84" s="702"/>
    </row>
    <row r="85" spans="4:10" x14ac:dyDescent="0.4">
      <c r="D85" s="702"/>
      <c r="E85" s="702"/>
      <c r="F85" s="702"/>
      <c r="G85" s="702"/>
      <c r="H85" s="702"/>
      <c r="I85" s="702"/>
      <c r="J85" s="702"/>
    </row>
    <row r="86" spans="4:10" x14ac:dyDescent="0.4"/>
    <row r="87" spans="4:10" x14ac:dyDescent="0.4"/>
  </sheetData>
  <mergeCells count="15">
    <mergeCell ref="A2:A3"/>
    <mergeCell ref="L4:S4"/>
    <mergeCell ref="D84:J85"/>
    <mergeCell ref="D36:J37"/>
    <mergeCell ref="D60:J61"/>
    <mergeCell ref="D1:H3"/>
    <mergeCell ref="B1:C1"/>
    <mergeCell ref="F5:I8"/>
    <mergeCell ref="D11:J12"/>
    <mergeCell ref="D16:J17"/>
    <mergeCell ref="D32:J34"/>
    <mergeCell ref="D39:J40"/>
    <mergeCell ref="D57:J58"/>
    <mergeCell ref="D63:J64"/>
    <mergeCell ref="D81:J82"/>
  </mergeCells>
  <hyperlinks>
    <hyperlink ref="B1:C1" location="Indholdsfortegnelse!B1" display="Indholdsfortegnelse" xr:uid="{E30925DC-0805-46AB-90AB-E96BAB76C1A1}"/>
  </hyperlink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8DF858-4144-4B9F-8C1E-E708E1D6DE5D}">
  <dimension ref="A1:W218"/>
  <sheetViews>
    <sheetView topLeftCell="B1" workbookViewId="0">
      <selection activeCell="B1" sqref="B1:C1"/>
    </sheetView>
  </sheetViews>
  <sheetFormatPr defaultColWidth="0" defaultRowHeight="14.6" zeroHeight="1" outlineLevelCol="1" x14ac:dyDescent="0.4"/>
  <cols>
    <col min="1" max="1" width="25.23046875" hidden="1" customWidth="1" outlineLevel="1"/>
    <col min="2" max="2" width="8.765625" customWidth="1" collapsed="1"/>
    <col min="3" max="23" width="8.765625" customWidth="1"/>
    <col min="24" max="16384" width="8.765625" hidden="1"/>
  </cols>
  <sheetData>
    <row r="1" spans="1:20" x14ac:dyDescent="0.4">
      <c r="B1" s="639" t="s">
        <v>17</v>
      </c>
      <c r="C1" s="639"/>
      <c r="D1" s="780" t="s">
        <v>261</v>
      </c>
      <c r="E1" s="780"/>
      <c r="F1" s="780"/>
      <c r="G1" s="780"/>
      <c r="H1" s="780"/>
    </row>
    <row r="2" spans="1:20" x14ac:dyDescent="0.4">
      <c r="A2" s="559" t="s">
        <v>524</v>
      </c>
      <c r="D2" s="780"/>
      <c r="E2" s="780"/>
      <c r="F2" s="780"/>
      <c r="G2" s="780"/>
      <c r="H2" s="780"/>
    </row>
    <row r="3" spans="1:20" x14ac:dyDescent="0.4">
      <c r="A3" s="559"/>
    </row>
    <row r="4" spans="1:20" x14ac:dyDescent="0.4"/>
    <row r="5" spans="1:20" ht="18.45" x14ac:dyDescent="0.5">
      <c r="D5" s="959" t="s">
        <v>321</v>
      </c>
      <c r="E5" s="959"/>
      <c r="F5" s="959"/>
      <c r="G5" s="959"/>
      <c r="K5" s="283" t="s">
        <v>346</v>
      </c>
      <c r="L5" s="230"/>
      <c r="M5" s="230"/>
      <c r="N5" s="230"/>
      <c r="O5" s="230"/>
    </row>
    <row r="6" spans="1:20" x14ac:dyDescent="0.4"/>
    <row r="7" spans="1:20" x14ac:dyDescent="0.4">
      <c r="D7" s="966" t="s">
        <v>322</v>
      </c>
      <c r="E7" s="966"/>
      <c r="F7" s="966"/>
      <c r="G7" s="966"/>
      <c r="K7" t="s">
        <v>347</v>
      </c>
    </row>
    <row r="8" spans="1:20" x14ac:dyDescent="0.4">
      <c r="D8" s="966" t="s">
        <v>323</v>
      </c>
      <c r="E8" s="966"/>
      <c r="F8" s="966"/>
      <c r="G8" s="966"/>
      <c r="K8" s="225" t="s">
        <v>348</v>
      </c>
    </row>
    <row r="9" spans="1:20" x14ac:dyDescent="0.4">
      <c r="D9" s="966" t="s">
        <v>324</v>
      </c>
      <c r="E9" s="966"/>
      <c r="F9" s="966"/>
      <c r="G9" s="966"/>
    </row>
    <row r="10" spans="1:20" ht="15" thickBot="1" x14ac:dyDescent="0.45">
      <c r="K10" t="s">
        <v>349</v>
      </c>
    </row>
    <row r="11" spans="1:20" ht="15" thickBot="1" x14ac:dyDescent="0.45">
      <c r="D11" s="966" t="s">
        <v>345</v>
      </c>
      <c r="E11" s="966"/>
      <c r="F11" s="966"/>
      <c r="G11" s="966"/>
      <c r="K11" s="967" t="s">
        <v>350</v>
      </c>
      <c r="L11" s="968"/>
      <c r="M11" s="968"/>
      <c r="N11" s="968"/>
      <c r="O11" s="968"/>
      <c r="P11" s="960" t="s">
        <v>379</v>
      </c>
    </row>
    <row r="12" spans="1:20" x14ac:dyDescent="0.4">
      <c r="K12" s="969" t="s">
        <v>351</v>
      </c>
      <c r="L12" s="970"/>
      <c r="M12" s="970"/>
      <c r="N12" s="970"/>
      <c r="O12" s="970"/>
      <c r="P12" s="961"/>
      <c r="R12" s="979" t="s">
        <v>357</v>
      </c>
      <c r="S12" s="980"/>
      <c r="T12" s="981"/>
    </row>
    <row r="13" spans="1:20" ht="15" thickBot="1" x14ac:dyDescent="0.45">
      <c r="K13" s="971" t="s">
        <v>352</v>
      </c>
      <c r="L13" s="972"/>
      <c r="M13" s="972"/>
      <c r="N13" s="972"/>
      <c r="O13" s="972"/>
      <c r="P13" s="962"/>
      <c r="R13" s="929"/>
      <c r="S13" s="632"/>
      <c r="T13" s="930"/>
    </row>
    <row r="14" spans="1:20" ht="15" thickBot="1" x14ac:dyDescent="0.45">
      <c r="K14" s="973" t="s">
        <v>353</v>
      </c>
      <c r="L14" s="974"/>
      <c r="M14" s="974"/>
      <c r="N14" s="974"/>
      <c r="O14" s="974"/>
      <c r="P14" s="857" t="s">
        <v>380</v>
      </c>
      <c r="R14" s="931"/>
      <c r="S14" s="932"/>
      <c r="T14" s="933"/>
    </row>
    <row r="15" spans="1:20" x14ac:dyDescent="0.4">
      <c r="K15" s="969" t="s">
        <v>354</v>
      </c>
      <c r="L15" s="970"/>
      <c r="M15" s="970"/>
      <c r="N15" s="970"/>
      <c r="O15" s="970"/>
      <c r="P15" s="858"/>
    </row>
    <row r="16" spans="1:20" x14ac:dyDescent="0.4">
      <c r="K16" s="969" t="s">
        <v>355</v>
      </c>
      <c r="L16" s="970"/>
      <c r="M16" s="970"/>
      <c r="N16" s="970"/>
      <c r="O16" s="970"/>
      <c r="P16" s="858"/>
    </row>
    <row r="17" spans="2:17" ht="15" thickBot="1" x14ac:dyDescent="0.45">
      <c r="K17" s="971" t="s">
        <v>356</v>
      </c>
      <c r="L17" s="972"/>
      <c r="M17" s="972"/>
      <c r="N17" s="972"/>
      <c r="O17" s="972"/>
      <c r="P17" s="948"/>
    </row>
    <row r="18" spans="2:17" x14ac:dyDescent="0.4"/>
    <row r="19" spans="2:17" x14ac:dyDescent="0.4">
      <c r="K19" s="712" t="s">
        <v>605</v>
      </c>
      <c r="L19" s="712"/>
      <c r="M19" s="712"/>
      <c r="N19" s="712"/>
      <c r="O19" s="712"/>
    </row>
    <row r="20" spans="2:17" x14ac:dyDescent="0.4">
      <c r="K20" s="712"/>
      <c r="L20" s="712"/>
      <c r="M20" s="712"/>
      <c r="N20" s="712"/>
      <c r="O20" s="712"/>
    </row>
    <row r="21" spans="2:17" x14ac:dyDescent="0.4"/>
    <row r="22" spans="2:17" x14ac:dyDescent="0.4"/>
    <row r="23" spans="2:17" x14ac:dyDescent="0.4"/>
    <row r="24" spans="2:17" x14ac:dyDescent="0.4">
      <c r="K24" s="657" t="s">
        <v>554</v>
      </c>
      <c r="L24" s="657"/>
      <c r="M24" s="657"/>
      <c r="N24" s="657"/>
      <c r="O24" s="657"/>
      <c r="P24" s="657"/>
      <c r="Q24" s="657"/>
    </row>
    <row r="25" spans="2:17" x14ac:dyDescent="0.4"/>
    <row r="26" spans="2:17" x14ac:dyDescent="0.4">
      <c r="D26" s="983" t="s">
        <v>325</v>
      </c>
      <c r="E26" s="983"/>
      <c r="F26" s="983"/>
      <c r="G26" s="983"/>
      <c r="H26" s="983"/>
    </row>
    <row r="27" spans="2:17" x14ac:dyDescent="0.4">
      <c r="B27" s="5" t="s">
        <v>28</v>
      </c>
      <c r="D27" s="983"/>
      <c r="E27" s="983"/>
      <c r="F27" s="983"/>
      <c r="G27" s="983"/>
      <c r="H27" s="983"/>
    </row>
    <row r="28" spans="2:17" x14ac:dyDescent="0.4"/>
    <row r="29" spans="2:17" ht="14.7" customHeight="1" x14ac:dyDescent="0.4">
      <c r="D29" s="595" t="s">
        <v>328</v>
      </c>
      <c r="E29" s="595"/>
      <c r="F29" s="595"/>
      <c r="G29" s="595"/>
      <c r="H29" s="595"/>
      <c r="I29" s="595"/>
    </row>
    <row r="30" spans="2:17" x14ac:dyDescent="0.4">
      <c r="D30" s="595"/>
      <c r="E30" s="595"/>
      <c r="F30" s="595"/>
      <c r="G30" s="595"/>
      <c r="H30" s="595"/>
      <c r="I30" s="595"/>
    </row>
    <row r="31" spans="2:17" x14ac:dyDescent="0.4">
      <c r="D31" s="99"/>
      <c r="E31" s="99"/>
      <c r="F31" s="99"/>
      <c r="G31" s="99"/>
      <c r="H31" s="99"/>
      <c r="I31" s="99"/>
    </row>
    <row r="32" spans="2:17" x14ac:dyDescent="0.4">
      <c r="D32" t="s">
        <v>326</v>
      </c>
    </row>
    <row r="33" spans="4:9" x14ac:dyDescent="0.4"/>
    <row r="34" spans="4:9" x14ac:dyDescent="0.4">
      <c r="D34" t="s">
        <v>327</v>
      </c>
    </row>
    <row r="35" spans="4:9" x14ac:dyDescent="0.4"/>
    <row r="36" spans="4:9" x14ac:dyDescent="0.4">
      <c r="D36" s="712" t="s">
        <v>329</v>
      </c>
      <c r="E36" s="712"/>
      <c r="F36" s="712"/>
      <c r="G36" s="712"/>
      <c r="H36" s="712"/>
      <c r="I36" s="712"/>
    </row>
    <row r="37" spans="4:9" x14ac:dyDescent="0.4">
      <c r="D37" s="712"/>
      <c r="E37" s="712"/>
      <c r="F37" s="712"/>
      <c r="G37" s="712"/>
      <c r="H37" s="712"/>
      <c r="I37" s="712"/>
    </row>
    <row r="38" spans="4:9" x14ac:dyDescent="0.4"/>
    <row r="39" spans="4:9" x14ac:dyDescent="0.4">
      <c r="D39" s="975" t="s">
        <v>331</v>
      </c>
      <c r="E39" s="975"/>
      <c r="F39" s="975"/>
      <c r="G39" s="975"/>
      <c r="H39" s="975"/>
      <c r="I39" s="975"/>
    </row>
    <row r="40" spans="4:9" x14ac:dyDescent="0.4">
      <c r="D40" s="975"/>
      <c r="E40" s="975"/>
      <c r="F40" s="975"/>
      <c r="G40" s="975"/>
      <c r="H40" s="975"/>
      <c r="I40" s="975"/>
    </row>
    <row r="41" spans="4:9" x14ac:dyDescent="0.4"/>
    <row r="42" spans="4:9" ht="14.7" customHeight="1" x14ac:dyDescent="0.4">
      <c r="D42" s="975" t="s">
        <v>332</v>
      </c>
      <c r="E42" s="975"/>
      <c r="F42" s="975"/>
      <c r="G42" s="975"/>
      <c r="H42" s="975"/>
      <c r="I42" s="975"/>
    </row>
    <row r="43" spans="4:9" x14ac:dyDescent="0.4">
      <c r="D43" s="975"/>
      <c r="E43" s="975"/>
      <c r="F43" s="975"/>
      <c r="G43" s="975"/>
      <c r="H43" s="975"/>
      <c r="I43" s="975"/>
    </row>
    <row r="44" spans="4:9" x14ac:dyDescent="0.4">
      <c r="D44" s="975"/>
      <c r="E44" s="975"/>
      <c r="F44" s="975"/>
      <c r="G44" s="975"/>
      <c r="H44" s="975"/>
      <c r="I44" s="975"/>
    </row>
    <row r="45" spans="4:9" x14ac:dyDescent="0.4">
      <c r="D45" s="975"/>
      <c r="E45" s="975"/>
      <c r="F45" s="975"/>
      <c r="G45" s="975"/>
      <c r="H45" s="975"/>
      <c r="I45" s="975"/>
    </row>
    <row r="46" spans="4:9" x14ac:dyDescent="0.4"/>
    <row r="47" spans="4:9" x14ac:dyDescent="0.4"/>
    <row r="48" spans="4:9" x14ac:dyDescent="0.4">
      <c r="D48" s="964" t="s">
        <v>330</v>
      </c>
      <c r="E48" s="964"/>
      <c r="F48" s="964"/>
      <c r="G48" s="964"/>
      <c r="H48" s="964"/>
    </row>
    <row r="49" spans="2:22" x14ac:dyDescent="0.4">
      <c r="B49" s="5" t="s">
        <v>28</v>
      </c>
      <c r="D49" s="964"/>
      <c r="E49" s="964"/>
      <c r="F49" s="964"/>
      <c r="G49" s="964"/>
      <c r="H49" s="964"/>
    </row>
    <row r="50" spans="2:22" x14ac:dyDescent="0.4"/>
    <row r="51" spans="2:22" x14ac:dyDescent="0.4">
      <c r="D51" t="s">
        <v>333</v>
      </c>
      <c r="Q51" s="595" t="s">
        <v>338</v>
      </c>
      <c r="R51" s="595"/>
      <c r="S51" s="595"/>
      <c r="T51" s="595"/>
      <c r="U51" s="595"/>
      <c r="V51" s="595"/>
    </row>
    <row r="52" spans="2:22" x14ac:dyDescent="0.4">
      <c r="Q52" s="595"/>
      <c r="R52" s="595"/>
      <c r="S52" s="595"/>
      <c r="T52" s="595"/>
      <c r="U52" s="595"/>
      <c r="V52" s="595"/>
    </row>
    <row r="53" spans="2:22" x14ac:dyDescent="0.4">
      <c r="D53" s="711" t="s">
        <v>334</v>
      </c>
      <c r="E53" s="711"/>
      <c r="F53" s="711"/>
      <c r="G53" s="711"/>
      <c r="H53" s="711"/>
    </row>
    <row r="54" spans="2:22" x14ac:dyDescent="0.4">
      <c r="D54" s="711"/>
      <c r="E54" s="711"/>
      <c r="F54" s="711"/>
      <c r="G54" s="711"/>
      <c r="H54" s="711"/>
      <c r="Q54" s="595" t="s">
        <v>337</v>
      </c>
      <c r="R54" s="595"/>
      <c r="S54" s="595"/>
      <c r="T54" s="595"/>
      <c r="U54" s="595"/>
      <c r="V54" s="595"/>
    </row>
    <row r="55" spans="2:22" x14ac:dyDescent="0.4">
      <c r="D55" s="711"/>
      <c r="E55" s="711"/>
      <c r="F55" s="711"/>
      <c r="G55" s="711"/>
      <c r="H55" s="711"/>
      <c r="Q55" s="595"/>
      <c r="R55" s="595"/>
      <c r="S55" s="595"/>
      <c r="T55" s="595"/>
      <c r="U55" s="595"/>
      <c r="V55" s="595"/>
    </row>
    <row r="56" spans="2:22" x14ac:dyDescent="0.4"/>
    <row r="57" spans="2:22" x14ac:dyDescent="0.4">
      <c r="D57" s="975" t="s">
        <v>335</v>
      </c>
      <c r="E57" s="975"/>
      <c r="F57" s="975"/>
      <c r="G57" s="975"/>
      <c r="H57" s="975"/>
      <c r="Q57" s="595" t="s">
        <v>339</v>
      </c>
      <c r="R57" s="595"/>
      <c r="S57" s="595"/>
      <c r="T57" s="595"/>
      <c r="U57" s="595"/>
      <c r="V57" s="595"/>
    </row>
    <row r="58" spans="2:22" x14ac:dyDescent="0.4">
      <c r="D58" s="975"/>
      <c r="E58" s="975"/>
      <c r="F58" s="975"/>
      <c r="G58" s="975"/>
      <c r="H58" s="975"/>
      <c r="Q58" s="595"/>
      <c r="R58" s="595"/>
      <c r="S58" s="595"/>
      <c r="T58" s="595"/>
      <c r="U58" s="595"/>
      <c r="V58" s="595"/>
    </row>
    <row r="59" spans="2:22" x14ac:dyDescent="0.4">
      <c r="D59" s="226"/>
    </row>
    <row r="60" spans="2:22" ht="14.7" customHeight="1" x14ac:dyDescent="0.4">
      <c r="D60" s="982" t="s">
        <v>336</v>
      </c>
      <c r="E60" s="982"/>
      <c r="F60" s="982"/>
      <c r="G60" s="982"/>
      <c r="H60" s="982"/>
      <c r="Q60" s="712" t="s">
        <v>340</v>
      </c>
      <c r="R60" s="712"/>
      <c r="S60" s="712"/>
      <c r="T60" s="712"/>
      <c r="U60" s="712"/>
    </row>
    <row r="61" spans="2:22" x14ac:dyDescent="0.4">
      <c r="D61" s="982"/>
      <c r="E61" s="982"/>
      <c r="F61" s="982"/>
      <c r="G61" s="982"/>
      <c r="H61" s="982"/>
      <c r="Q61" s="712"/>
      <c r="R61" s="712"/>
      <c r="S61" s="712"/>
      <c r="T61" s="712"/>
      <c r="U61" s="712"/>
    </row>
    <row r="62" spans="2:22" x14ac:dyDescent="0.4">
      <c r="D62" s="982"/>
      <c r="E62" s="982"/>
      <c r="F62" s="982"/>
      <c r="G62" s="982"/>
      <c r="H62" s="982"/>
      <c r="Q62" s="712"/>
      <c r="R62" s="712"/>
      <c r="S62" s="712"/>
      <c r="T62" s="712"/>
      <c r="U62" s="712"/>
    </row>
    <row r="63" spans="2:22" x14ac:dyDescent="0.4">
      <c r="D63" s="227"/>
      <c r="E63" s="227"/>
      <c r="F63" s="227"/>
      <c r="G63" s="227"/>
      <c r="H63" s="227"/>
    </row>
    <row r="64" spans="2:22" x14ac:dyDescent="0.4"/>
    <row r="65" spans="2:8" x14ac:dyDescent="0.4">
      <c r="D65" s="959" t="s">
        <v>341</v>
      </c>
      <c r="E65" s="959"/>
      <c r="F65" s="959"/>
      <c r="G65" s="959"/>
      <c r="H65" s="959"/>
    </row>
    <row r="66" spans="2:8" x14ac:dyDescent="0.4">
      <c r="B66" s="5" t="s">
        <v>28</v>
      </c>
      <c r="D66" s="959"/>
      <c r="E66" s="959"/>
      <c r="F66" s="959"/>
      <c r="G66" s="959"/>
      <c r="H66" s="959"/>
    </row>
    <row r="67" spans="2:8" x14ac:dyDescent="0.4"/>
    <row r="68" spans="2:8" x14ac:dyDescent="0.4">
      <c r="D68" s="534" t="s">
        <v>342</v>
      </c>
      <c r="E68" s="534"/>
      <c r="F68" s="534"/>
      <c r="G68" s="534"/>
      <c r="H68" s="534"/>
    </row>
    <row r="69" spans="2:8" x14ac:dyDescent="0.4">
      <c r="D69" s="534"/>
      <c r="E69" s="534"/>
      <c r="F69" s="534"/>
      <c r="G69" s="534"/>
      <c r="H69" s="534"/>
    </row>
    <row r="70" spans="2:8" x14ac:dyDescent="0.4"/>
    <row r="71" spans="2:8" x14ac:dyDescent="0.4">
      <c r="D71" s="16" t="s">
        <v>343</v>
      </c>
    </row>
    <row r="72" spans="2:8" x14ac:dyDescent="0.4"/>
    <row r="73" spans="2:8" x14ac:dyDescent="0.4">
      <c r="D73" s="712" t="s">
        <v>344</v>
      </c>
      <c r="E73" s="712"/>
      <c r="F73" s="712"/>
      <c r="G73" s="712"/>
      <c r="H73" s="712"/>
    </row>
    <row r="74" spans="2:8" x14ac:dyDescent="0.4">
      <c r="D74" s="712"/>
      <c r="E74" s="712"/>
      <c r="F74" s="712"/>
      <c r="G74" s="712"/>
      <c r="H74" s="712"/>
    </row>
    <row r="75" spans="2:8" x14ac:dyDescent="0.4"/>
    <row r="76" spans="2:8" x14ac:dyDescent="0.4"/>
    <row r="77" spans="2:8" x14ac:dyDescent="0.4"/>
    <row r="78" spans="2:8" x14ac:dyDescent="0.4"/>
    <row r="79" spans="2:8" x14ac:dyDescent="0.4"/>
    <row r="80" spans="2:8" x14ac:dyDescent="0.4"/>
    <row r="81" spans="2:19" x14ac:dyDescent="0.4"/>
    <row r="82" spans="2:19" x14ac:dyDescent="0.4"/>
    <row r="83" spans="2:19" x14ac:dyDescent="0.4"/>
    <row r="84" spans="2:19" x14ac:dyDescent="0.4"/>
    <row r="85" spans="2:19" x14ac:dyDescent="0.4"/>
    <row r="86" spans="2:19" ht="18.45" x14ac:dyDescent="0.5">
      <c r="D86" s="976" t="s">
        <v>346</v>
      </c>
      <c r="E86" s="976"/>
      <c r="F86" s="976"/>
      <c r="G86" s="976"/>
      <c r="H86" s="976"/>
    </row>
    <row r="87" spans="2:19" ht="14.7" customHeight="1" x14ac:dyDescent="0.4">
      <c r="D87" s="964" t="s">
        <v>358</v>
      </c>
      <c r="E87" s="964"/>
      <c r="F87" s="964"/>
      <c r="G87" s="964"/>
      <c r="H87" s="964"/>
      <c r="Q87" s="712" t="s">
        <v>363</v>
      </c>
      <c r="R87" s="712"/>
      <c r="S87" s="712"/>
    </row>
    <row r="88" spans="2:19" x14ac:dyDescent="0.4">
      <c r="B88" s="5" t="s">
        <v>28</v>
      </c>
      <c r="D88" s="964"/>
      <c r="E88" s="964"/>
      <c r="F88" s="964"/>
      <c r="G88" s="964"/>
      <c r="H88" s="964"/>
      <c r="Q88" s="712"/>
      <c r="R88" s="712"/>
      <c r="S88" s="712"/>
    </row>
    <row r="89" spans="2:19" ht="14.7" customHeight="1" x14ac:dyDescent="0.5">
      <c r="D89" s="229"/>
      <c r="E89" s="229"/>
      <c r="F89" s="229"/>
      <c r="G89" s="229"/>
      <c r="H89" s="229"/>
      <c r="Q89" s="712"/>
      <c r="R89" s="712"/>
      <c r="S89" s="712"/>
    </row>
    <row r="90" spans="2:19" ht="14.7" customHeight="1" x14ac:dyDescent="0.5">
      <c r="D90" s="632" t="s">
        <v>365</v>
      </c>
      <c r="E90" s="632"/>
      <c r="F90" s="632"/>
      <c r="G90" s="632"/>
      <c r="H90" s="229"/>
      <c r="Q90" s="712"/>
      <c r="R90" s="712"/>
      <c r="S90" s="712"/>
    </row>
    <row r="91" spans="2:19" x14ac:dyDescent="0.4">
      <c r="Q91" s="712"/>
      <c r="R91" s="712"/>
      <c r="S91" s="712"/>
    </row>
    <row r="92" spans="2:19" ht="14.7" customHeight="1" x14ac:dyDescent="0.4">
      <c r="D92" s="977" t="s">
        <v>362</v>
      </c>
      <c r="E92" s="977"/>
      <c r="F92" s="977"/>
      <c r="G92" s="225"/>
      <c r="H92" s="225"/>
      <c r="Q92" s="712"/>
      <c r="R92" s="712"/>
      <c r="S92" s="712"/>
    </row>
    <row r="93" spans="2:19" x14ac:dyDescent="0.4">
      <c r="D93" s="225" t="s">
        <v>361</v>
      </c>
      <c r="E93" s="225"/>
      <c r="F93" s="225"/>
      <c r="G93" s="225"/>
      <c r="H93" s="225"/>
      <c r="Q93" s="228"/>
      <c r="R93" s="228"/>
      <c r="S93" s="228"/>
    </row>
    <row r="94" spans="2:19" x14ac:dyDescent="0.4">
      <c r="D94" s="232"/>
      <c r="E94" s="232"/>
      <c r="F94" s="232"/>
      <c r="G94" s="232"/>
      <c r="H94" s="232"/>
      <c r="Q94" s="228"/>
      <c r="R94" s="228"/>
      <c r="S94" s="228"/>
    </row>
    <row r="95" spans="2:19" x14ac:dyDescent="0.4"/>
    <row r="96" spans="2:19" ht="14.7" customHeight="1" x14ac:dyDescent="0.4">
      <c r="D96" s="978" t="s">
        <v>359</v>
      </c>
      <c r="E96" s="978"/>
      <c r="F96" s="978"/>
      <c r="G96" s="978"/>
    </row>
    <row r="97" spans="2:19" x14ac:dyDescent="0.4">
      <c r="D97" s="702" t="s">
        <v>360</v>
      </c>
      <c r="E97" s="702"/>
      <c r="F97" s="702"/>
      <c r="G97" s="702"/>
      <c r="H97" s="702"/>
    </row>
    <row r="98" spans="2:19" x14ac:dyDescent="0.4">
      <c r="D98" s="702"/>
      <c r="E98" s="702"/>
      <c r="F98" s="702"/>
      <c r="G98" s="702"/>
      <c r="H98" s="702"/>
    </row>
    <row r="99" spans="2:19" x14ac:dyDescent="0.4"/>
    <row r="100" spans="2:19" x14ac:dyDescent="0.4"/>
    <row r="101" spans="2:19" x14ac:dyDescent="0.4"/>
    <row r="102" spans="2:19" x14ac:dyDescent="0.4"/>
    <row r="103" spans="2:19" x14ac:dyDescent="0.4"/>
    <row r="104" spans="2:19" ht="14.7" customHeight="1" x14ac:dyDescent="0.4"/>
    <row r="105" spans="2:19" ht="14.7" customHeight="1" x14ac:dyDescent="0.4"/>
    <row r="106" spans="2:19" x14ac:dyDescent="0.4">
      <c r="D106" s="964" t="s">
        <v>364</v>
      </c>
      <c r="E106" s="964"/>
      <c r="F106" s="964"/>
      <c r="G106" s="964"/>
      <c r="H106" s="964"/>
    </row>
    <row r="107" spans="2:19" x14ac:dyDescent="0.4">
      <c r="B107" s="5" t="s">
        <v>28</v>
      </c>
      <c r="D107" s="964"/>
      <c r="E107" s="964"/>
      <c r="F107" s="964"/>
      <c r="G107" s="964"/>
      <c r="H107" s="964"/>
      <c r="Q107" s="712" t="s">
        <v>369</v>
      </c>
      <c r="R107" s="712"/>
      <c r="S107" s="712"/>
    </row>
    <row r="108" spans="2:19" x14ac:dyDescent="0.4">
      <c r="Q108" s="712"/>
      <c r="R108" s="712"/>
      <c r="S108" s="712"/>
    </row>
    <row r="109" spans="2:19" x14ac:dyDescent="0.4">
      <c r="D109" s="16" t="s">
        <v>366</v>
      </c>
      <c r="Q109" s="712"/>
      <c r="R109" s="712"/>
      <c r="S109" s="712"/>
    </row>
    <row r="110" spans="2:19" x14ac:dyDescent="0.4">
      <c r="Q110" s="712"/>
      <c r="R110" s="712"/>
      <c r="S110" s="712"/>
    </row>
    <row r="111" spans="2:19" x14ac:dyDescent="0.4">
      <c r="D111" s="121" t="s">
        <v>362</v>
      </c>
      <c r="Q111" s="712"/>
      <c r="R111" s="712"/>
      <c r="S111" s="712"/>
    </row>
    <row r="112" spans="2:19" x14ac:dyDescent="0.4">
      <c r="D112" s="702" t="s">
        <v>367</v>
      </c>
      <c r="E112" s="702"/>
      <c r="F112" s="702"/>
      <c r="G112" s="702"/>
      <c r="Q112" s="712"/>
      <c r="R112" s="712"/>
      <c r="S112" s="712"/>
    </row>
    <row r="113" spans="2:19" x14ac:dyDescent="0.4">
      <c r="D113" s="702"/>
      <c r="E113" s="702"/>
      <c r="F113" s="702"/>
      <c r="G113" s="702"/>
    </row>
    <row r="114" spans="2:19" x14ac:dyDescent="0.4"/>
    <row r="115" spans="2:19" x14ac:dyDescent="0.4">
      <c r="D115" s="121" t="s">
        <v>359</v>
      </c>
    </row>
    <row r="116" spans="2:19" x14ac:dyDescent="0.4">
      <c r="D116" s="225" t="s">
        <v>368</v>
      </c>
    </row>
    <row r="117" spans="2:19" x14ac:dyDescent="0.4"/>
    <row r="118" spans="2:19" x14ac:dyDescent="0.4"/>
    <row r="119" spans="2:19" x14ac:dyDescent="0.4"/>
    <row r="120" spans="2:19" x14ac:dyDescent="0.4"/>
    <row r="121" spans="2:19" x14ac:dyDescent="0.4"/>
    <row r="122" spans="2:19" x14ac:dyDescent="0.4"/>
    <row r="123" spans="2:19" x14ac:dyDescent="0.4">
      <c r="D123" s="964" t="s">
        <v>370</v>
      </c>
      <c r="E123" s="964"/>
      <c r="F123" s="964"/>
      <c r="G123" s="964"/>
      <c r="H123" s="964"/>
    </row>
    <row r="124" spans="2:19" x14ac:dyDescent="0.4">
      <c r="B124" s="5" t="s">
        <v>28</v>
      </c>
      <c r="D124" s="964"/>
      <c r="E124" s="964"/>
      <c r="F124" s="964"/>
      <c r="G124" s="964"/>
      <c r="H124" s="964"/>
    </row>
    <row r="125" spans="2:19" ht="14.7" customHeight="1" x14ac:dyDescent="0.4">
      <c r="Q125" s="712" t="s">
        <v>376</v>
      </c>
      <c r="R125" s="712"/>
      <c r="S125" s="712"/>
    </row>
    <row r="126" spans="2:19" x14ac:dyDescent="0.4">
      <c r="D126" s="965" t="s">
        <v>371</v>
      </c>
      <c r="E126" s="965"/>
      <c r="F126" s="965"/>
      <c r="G126" s="965"/>
      <c r="H126" s="965"/>
      <c r="Q126" s="712"/>
      <c r="R126" s="712"/>
      <c r="S126" s="712"/>
    </row>
    <row r="127" spans="2:19" x14ac:dyDescent="0.4">
      <c r="D127" s="965"/>
      <c r="E127" s="965"/>
      <c r="F127" s="965"/>
      <c r="G127" s="965"/>
      <c r="H127" s="965"/>
      <c r="Q127" s="712"/>
      <c r="R127" s="712"/>
      <c r="S127" s="712"/>
    </row>
    <row r="128" spans="2:19" x14ac:dyDescent="0.4">
      <c r="D128" s="228"/>
      <c r="E128" s="228"/>
      <c r="F128" s="228"/>
      <c r="G128" s="228"/>
      <c r="H128" s="228"/>
      <c r="Q128" s="712"/>
      <c r="R128" s="712"/>
      <c r="S128" s="712"/>
    </row>
    <row r="129" spans="4:22" x14ac:dyDescent="0.4">
      <c r="D129" s="712" t="s">
        <v>372</v>
      </c>
      <c r="E129" s="712"/>
      <c r="F129" s="712"/>
      <c r="G129" s="712"/>
      <c r="H129" s="712"/>
      <c r="Q129" s="712"/>
      <c r="R129" s="712"/>
      <c r="S129" s="712"/>
    </row>
    <row r="130" spans="4:22" x14ac:dyDescent="0.4">
      <c r="D130" s="712"/>
      <c r="E130" s="712"/>
      <c r="F130" s="712"/>
      <c r="G130" s="712"/>
      <c r="H130" s="712"/>
      <c r="Q130" s="712"/>
      <c r="R130" s="712"/>
      <c r="S130" s="712"/>
    </row>
    <row r="131" spans="4:22" x14ac:dyDescent="0.4"/>
    <row r="132" spans="4:22" x14ac:dyDescent="0.4">
      <c r="D132" s="121" t="s">
        <v>362</v>
      </c>
    </row>
    <row r="133" spans="4:22" ht="14.7" customHeight="1" x14ac:dyDescent="0.4">
      <c r="D133" s="702" t="s">
        <v>373</v>
      </c>
      <c r="E133" s="702"/>
      <c r="F133" s="702"/>
      <c r="G133" s="702"/>
      <c r="H133" s="702"/>
      <c r="U133" s="957" t="s">
        <v>377</v>
      </c>
      <c r="V133" s="957"/>
    </row>
    <row r="134" spans="4:22" x14ac:dyDescent="0.4">
      <c r="D134" s="702"/>
      <c r="E134" s="702"/>
      <c r="F134" s="702"/>
      <c r="G134" s="702"/>
      <c r="H134" s="702"/>
      <c r="U134" s="957"/>
      <c r="V134" s="957"/>
    </row>
    <row r="135" spans="4:22" x14ac:dyDescent="0.4">
      <c r="D135" s="231"/>
      <c r="E135" s="231"/>
      <c r="F135" s="231"/>
      <c r="G135" s="231"/>
      <c r="H135" s="231"/>
      <c r="U135" s="957"/>
      <c r="V135" s="957"/>
    </row>
    <row r="136" spans="4:22" x14ac:dyDescent="0.4">
      <c r="D136" s="702" t="s">
        <v>374</v>
      </c>
      <c r="E136" s="702"/>
      <c r="F136" s="702"/>
      <c r="G136" s="702"/>
      <c r="H136" s="702"/>
      <c r="U136" s="957"/>
      <c r="V136" s="957"/>
    </row>
    <row r="137" spans="4:22" x14ac:dyDescent="0.4">
      <c r="D137" s="702"/>
      <c r="E137" s="702"/>
      <c r="F137" s="702"/>
      <c r="G137" s="702"/>
      <c r="H137" s="702"/>
      <c r="U137" s="957"/>
      <c r="V137" s="957"/>
    </row>
    <row r="138" spans="4:22" x14ac:dyDescent="0.4">
      <c r="U138" s="957"/>
      <c r="V138" s="957"/>
    </row>
    <row r="139" spans="4:22" x14ac:dyDescent="0.4">
      <c r="D139" s="16" t="s">
        <v>375</v>
      </c>
      <c r="U139" s="957"/>
      <c r="V139" s="957"/>
    </row>
    <row r="140" spans="4:22" x14ac:dyDescent="0.4"/>
    <row r="141" spans="4:22" ht="14.7" customHeight="1" x14ac:dyDescent="0.4">
      <c r="U141" s="712" t="s">
        <v>378</v>
      </c>
      <c r="V141" s="712"/>
    </row>
    <row r="142" spans="4:22" x14ac:dyDescent="0.4">
      <c r="U142" s="712"/>
      <c r="V142" s="712"/>
    </row>
    <row r="143" spans="4:22" x14ac:dyDescent="0.4">
      <c r="U143" s="712"/>
      <c r="V143" s="712"/>
    </row>
    <row r="144" spans="4:22" x14ac:dyDescent="0.4">
      <c r="U144" s="712"/>
      <c r="V144" s="712"/>
    </row>
    <row r="145" spans="2:22" x14ac:dyDescent="0.4">
      <c r="U145" s="712"/>
      <c r="V145" s="712"/>
    </row>
    <row r="146" spans="2:22" x14ac:dyDescent="0.4">
      <c r="U146" s="712"/>
      <c r="V146" s="712"/>
    </row>
    <row r="147" spans="2:22" x14ac:dyDescent="0.4">
      <c r="U147" s="712"/>
      <c r="V147" s="712"/>
    </row>
    <row r="148" spans="2:22" x14ac:dyDescent="0.4">
      <c r="U148" s="712"/>
      <c r="V148" s="712"/>
    </row>
    <row r="149" spans="2:22" x14ac:dyDescent="0.4"/>
    <row r="150" spans="2:22" x14ac:dyDescent="0.4"/>
    <row r="151" spans="2:22" x14ac:dyDescent="0.4">
      <c r="D151" s="963" t="s">
        <v>381</v>
      </c>
      <c r="E151" s="963"/>
      <c r="F151" s="963"/>
      <c r="G151" s="963"/>
      <c r="H151" s="963"/>
    </row>
    <row r="152" spans="2:22" x14ac:dyDescent="0.4">
      <c r="B152" s="5" t="s">
        <v>28</v>
      </c>
      <c r="D152" s="963"/>
      <c r="E152" s="963"/>
      <c r="F152" s="963"/>
      <c r="G152" s="963"/>
      <c r="H152" s="963"/>
    </row>
    <row r="153" spans="2:22" x14ac:dyDescent="0.4"/>
    <row r="154" spans="2:22" x14ac:dyDescent="0.4">
      <c r="D154" s="712" t="s">
        <v>382</v>
      </c>
      <c r="E154" s="712"/>
      <c r="F154" s="712"/>
      <c r="G154" s="712"/>
      <c r="H154" s="712"/>
    </row>
    <row r="155" spans="2:22" x14ac:dyDescent="0.4">
      <c r="D155" s="712"/>
      <c r="E155" s="712"/>
      <c r="F155" s="712"/>
      <c r="G155" s="712"/>
      <c r="H155" s="712"/>
    </row>
    <row r="156" spans="2:22" x14ac:dyDescent="0.4"/>
    <row r="157" spans="2:22" x14ac:dyDescent="0.4">
      <c r="D157" s="121" t="s">
        <v>362</v>
      </c>
    </row>
    <row r="158" spans="2:22" ht="16.5" customHeight="1" x14ac:dyDescent="0.4">
      <c r="D158" s="702" t="s">
        <v>383</v>
      </c>
      <c r="E158" s="702"/>
      <c r="F158" s="702"/>
      <c r="G158" s="702"/>
      <c r="H158" s="702"/>
    </row>
    <row r="159" spans="2:22" x14ac:dyDescent="0.4">
      <c r="D159" s="702"/>
      <c r="E159" s="702"/>
      <c r="F159" s="702"/>
      <c r="G159" s="702"/>
      <c r="H159" s="702"/>
    </row>
    <row r="160" spans="2:22" x14ac:dyDescent="0.4"/>
    <row r="161" spans="4:17" x14ac:dyDescent="0.4">
      <c r="D161" t="s">
        <v>384</v>
      </c>
    </row>
    <row r="162" spans="4:17" x14ac:dyDescent="0.4">
      <c r="D162" s="702" t="s">
        <v>385</v>
      </c>
      <c r="E162" s="702"/>
      <c r="F162" s="702"/>
      <c r="G162" s="702"/>
      <c r="H162" s="702"/>
    </row>
    <row r="163" spans="4:17" x14ac:dyDescent="0.4">
      <c r="D163" s="702"/>
      <c r="E163" s="702"/>
      <c r="F163" s="702"/>
      <c r="G163" s="702"/>
      <c r="H163" s="702"/>
    </row>
    <row r="164" spans="4:17" ht="14.7" customHeight="1" x14ac:dyDescent="0.4">
      <c r="D164" s="235" t="s">
        <v>386</v>
      </c>
      <c r="E164" s="234"/>
      <c r="F164" s="234"/>
      <c r="G164" s="234"/>
      <c r="H164" s="234"/>
      <c r="N164" s="701" t="s">
        <v>387</v>
      </c>
      <c r="O164" s="701"/>
      <c r="P164" s="534" t="s">
        <v>388</v>
      </c>
      <c r="Q164" s="534"/>
    </row>
    <row r="165" spans="4:17" x14ac:dyDescent="0.4">
      <c r="D165" s="234"/>
      <c r="E165" s="234"/>
      <c r="F165" s="234"/>
      <c r="G165" s="234"/>
      <c r="H165" s="234"/>
      <c r="N165" s="701"/>
      <c r="O165" s="701"/>
      <c r="P165" s="534"/>
      <c r="Q165" s="534"/>
    </row>
    <row r="166" spans="4:17" x14ac:dyDescent="0.4">
      <c r="N166" s="701"/>
      <c r="O166" s="701"/>
      <c r="P166" s="534"/>
      <c r="Q166" s="534"/>
    </row>
    <row r="167" spans="4:17" x14ac:dyDescent="0.4">
      <c r="N167" s="701"/>
      <c r="O167" s="701"/>
      <c r="P167" s="534"/>
      <c r="Q167" s="534"/>
    </row>
    <row r="168" spans="4:17" x14ac:dyDescent="0.4">
      <c r="N168" s="701"/>
      <c r="O168" s="701"/>
      <c r="P168" s="534"/>
      <c r="Q168" s="534"/>
    </row>
    <row r="169" spans="4:17" x14ac:dyDescent="0.4">
      <c r="N169" s="701"/>
      <c r="O169" s="701"/>
      <c r="P169" s="534"/>
      <c r="Q169" s="534"/>
    </row>
    <row r="170" spans="4:17" x14ac:dyDescent="0.4">
      <c r="N170" s="701"/>
      <c r="O170" s="701"/>
      <c r="P170" s="534"/>
      <c r="Q170" s="534"/>
    </row>
    <row r="171" spans="4:17" x14ac:dyDescent="0.4">
      <c r="N171" s="701"/>
      <c r="O171" s="701"/>
      <c r="P171" s="534"/>
      <c r="Q171" s="534"/>
    </row>
    <row r="172" spans="4:17" x14ac:dyDescent="0.4">
      <c r="N172" s="701"/>
      <c r="O172" s="701"/>
      <c r="P172" s="534"/>
      <c r="Q172" s="534"/>
    </row>
    <row r="173" spans="4:17" x14ac:dyDescent="0.4">
      <c r="N173" s="701"/>
      <c r="O173" s="701"/>
      <c r="P173" s="534"/>
      <c r="Q173" s="534"/>
    </row>
    <row r="174" spans="4:17" x14ac:dyDescent="0.4">
      <c r="N174" s="701"/>
      <c r="O174" s="701"/>
      <c r="P174" s="534"/>
      <c r="Q174" s="534"/>
    </row>
    <row r="175" spans="4:17" x14ac:dyDescent="0.4">
      <c r="N175" s="233"/>
      <c r="O175" s="233"/>
    </row>
    <row r="176" spans="4:17" x14ac:dyDescent="0.4"/>
    <row r="177" spans="2:18" x14ac:dyDescent="0.4"/>
    <row r="178" spans="2:18" x14ac:dyDescent="0.4">
      <c r="D178" s="959" t="s">
        <v>389</v>
      </c>
      <c r="E178" s="959"/>
      <c r="F178" s="959"/>
      <c r="G178" s="959"/>
      <c r="H178" s="959"/>
    </row>
    <row r="179" spans="2:18" ht="14.7" customHeight="1" x14ac:dyDescent="0.4">
      <c r="B179" s="5" t="s">
        <v>28</v>
      </c>
      <c r="D179" s="959"/>
      <c r="E179" s="959"/>
      <c r="F179" s="959"/>
      <c r="G179" s="959"/>
      <c r="H179" s="959"/>
      <c r="P179" s="714" t="s">
        <v>394</v>
      </c>
      <c r="Q179" s="714"/>
      <c r="R179" s="714"/>
    </row>
    <row r="180" spans="2:18" x14ac:dyDescent="0.4">
      <c r="P180" s="714"/>
      <c r="Q180" s="714"/>
      <c r="R180" s="714"/>
    </row>
    <row r="181" spans="2:18" x14ac:dyDescent="0.4">
      <c r="D181" s="712" t="s">
        <v>390</v>
      </c>
      <c r="E181" s="712"/>
      <c r="F181" s="712"/>
      <c r="G181" s="712"/>
      <c r="H181" s="712"/>
      <c r="P181" s="714"/>
      <c r="Q181" s="714"/>
      <c r="R181" s="714"/>
    </row>
    <row r="182" spans="2:18" x14ac:dyDescent="0.4">
      <c r="D182" s="712"/>
      <c r="E182" s="712"/>
      <c r="F182" s="712"/>
      <c r="G182" s="712"/>
      <c r="H182" s="712"/>
      <c r="P182" s="714"/>
      <c r="Q182" s="714"/>
      <c r="R182" s="714"/>
    </row>
    <row r="183" spans="2:18" x14ac:dyDescent="0.4">
      <c r="P183" s="714"/>
      <c r="Q183" s="714"/>
      <c r="R183" s="714"/>
    </row>
    <row r="184" spans="2:18" x14ac:dyDescent="0.4">
      <c r="D184" s="121" t="s">
        <v>362</v>
      </c>
      <c r="P184" s="714"/>
      <c r="Q184" s="714"/>
      <c r="R184" s="714"/>
    </row>
    <row r="185" spans="2:18" x14ac:dyDescent="0.4">
      <c r="D185" s="702" t="s">
        <v>391</v>
      </c>
      <c r="E185" s="702"/>
      <c r="F185" s="702"/>
      <c r="G185" s="702"/>
      <c r="H185" s="702"/>
      <c r="P185" s="714"/>
      <c r="Q185" s="714"/>
      <c r="R185" s="714"/>
    </row>
    <row r="186" spans="2:18" x14ac:dyDescent="0.4">
      <c r="D186" s="702"/>
      <c r="E186" s="702"/>
      <c r="F186" s="702"/>
      <c r="G186" s="702"/>
      <c r="H186" s="702"/>
      <c r="P186" s="714"/>
      <c r="Q186" s="714"/>
      <c r="R186" s="714"/>
    </row>
    <row r="187" spans="2:18" x14ac:dyDescent="0.4">
      <c r="P187" s="714"/>
      <c r="Q187" s="714"/>
      <c r="R187" s="714"/>
    </row>
    <row r="188" spans="2:18" x14ac:dyDescent="0.4">
      <c r="D188" s="121" t="s">
        <v>392</v>
      </c>
      <c r="P188" s="38"/>
      <c r="Q188" s="38"/>
      <c r="R188" s="38"/>
    </row>
    <row r="189" spans="2:18" x14ac:dyDescent="0.4">
      <c r="D189" s="702" t="s">
        <v>393</v>
      </c>
      <c r="E189" s="702"/>
      <c r="F189" s="702"/>
      <c r="G189" s="702"/>
      <c r="H189" s="702"/>
      <c r="P189" s="38"/>
      <c r="Q189" s="38"/>
      <c r="R189" s="38"/>
    </row>
    <row r="190" spans="2:18" x14ac:dyDescent="0.4">
      <c r="D190" s="702"/>
      <c r="E190" s="702"/>
      <c r="F190" s="702"/>
      <c r="G190" s="702"/>
      <c r="H190" s="702"/>
      <c r="P190" s="38"/>
      <c r="Q190" s="38"/>
      <c r="R190" s="38"/>
    </row>
    <row r="191" spans="2:18" x14ac:dyDescent="0.4">
      <c r="P191" s="38"/>
      <c r="Q191" s="38"/>
      <c r="R191" s="38"/>
    </row>
    <row r="192" spans="2:18" x14ac:dyDescent="0.4">
      <c r="P192" s="38"/>
      <c r="Q192" s="38"/>
      <c r="R192" s="38"/>
    </row>
    <row r="193" spans="2:18" x14ac:dyDescent="0.4">
      <c r="P193" s="38"/>
      <c r="Q193" s="38"/>
      <c r="R193" s="38"/>
    </row>
    <row r="194" spans="2:18" x14ac:dyDescent="0.4">
      <c r="P194" s="38"/>
      <c r="Q194" s="38"/>
      <c r="R194" s="38"/>
    </row>
    <row r="195" spans="2:18" x14ac:dyDescent="0.4"/>
    <row r="196" spans="2:18" x14ac:dyDescent="0.4"/>
    <row r="197" spans="2:18" x14ac:dyDescent="0.4"/>
    <row r="198" spans="2:18" x14ac:dyDescent="0.4"/>
    <row r="199" spans="2:18" x14ac:dyDescent="0.4"/>
    <row r="200" spans="2:18" ht="16.5" customHeight="1" x14ac:dyDescent="0.4">
      <c r="D200" s="959" t="s">
        <v>395</v>
      </c>
      <c r="E200" s="959"/>
      <c r="F200" s="959"/>
      <c r="G200" s="959"/>
      <c r="H200" s="959"/>
      <c r="P200" s="712" t="s">
        <v>400</v>
      </c>
      <c r="Q200" s="712"/>
      <c r="R200" s="712"/>
    </row>
    <row r="201" spans="2:18" x14ac:dyDescent="0.4">
      <c r="B201" s="5" t="s">
        <v>28</v>
      </c>
      <c r="D201" s="959"/>
      <c r="E201" s="959"/>
      <c r="F201" s="959"/>
      <c r="G201" s="959"/>
      <c r="H201" s="959"/>
      <c r="P201" s="712"/>
      <c r="Q201" s="712"/>
      <c r="R201" s="712"/>
    </row>
    <row r="202" spans="2:18" x14ac:dyDescent="0.4">
      <c r="P202" s="712"/>
      <c r="Q202" s="712"/>
      <c r="R202" s="712"/>
    </row>
    <row r="203" spans="2:18" x14ac:dyDescent="0.4">
      <c r="D203" s="595" t="s">
        <v>396</v>
      </c>
      <c r="E203" s="595"/>
      <c r="F203" s="595"/>
      <c r="G203" s="595"/>
      <c r="H203" s="595"/>
      <c r="P203" s="712"/>
      <c r="Q203" s="712"/>
      <c r="R203" s="712"/>
    </row>
    <row r="204" spans="2:18" x14ac:dyDescent="0.4">
      <c r="D204" s="595"/>
      <c r="E204" s="595"/>
      <c r="F204" s="595"/>
      <c r="G204" s="595"/>
      <c r="H204" s="595"/>
      <c r="P204" s="712"/>
      <c r="Q204" s="712"/>
      <c r="R204" s="712"/>
    </row>
    <row r="205" spans="2:18" x14ac:dyDescent="0.4">
      <c r="P205" s="712"/>
      <c r="Q205" s="712"/>
      <c r="R205" s="712"/>
    </row>
    <row r="206" spans="2:18" x14ac:dyDescent="0.4">
      <c r="D206" s="121" t="s">
        <v>362</v>
      </c>
      <c r="P206" s="712"/>
      <c r="Q206" s="712"/>
      <c r="R206" s="712"/>
    </row>
    <row r="207" spans="2:18" x14ac:dyDescent="0.4">
      <c r="D207" s="702" t="s">
        <v>397</v>
      </c>
      <c r="E207" s="702"/>
      <c r="F207" s="702"/>
      <c r="G207" s="702"/>
      <c r="H207" s="702"/>
      <c r="P207" s="712"/>
      <c r="Q207" s="712"/>
      <c r="R207" s="712"/>
    </row>
    <row r="208" spans="2:18" x14ac:dyDescent="0.4">
      <c r="D208" s="702"/>
      <c r="E208" s="702"/>
      <c r="F208" s="702"/>
      <c r="G208" s="702"/>
      <c r="H208" s="702"/>
      <c r="P208" s="712"/>
      <c r="Q208" s="712"/>
      <c r="R208" s="712"/>
    </row>
    <row r="209" spans="4:18" x14ac:dyDescent="0.4">
      <c r="P209" s="712"/>
      <c r="Q209" s="712"/>
      <c r="R209" s="712"/>
    </row>
    <row r="210" spans="4:18" x14ac:dyDescent="0.4">
      <c r="D210" s="121" t="s">
        <v>398</v>
      </c>
      <c r="P210" s="2"/>
      <c r="Q210" s="2"/>
      <c r="R210" s="2"/>
    </row>
    <row r="211" spans="4:18" ht="17.149999999999999" x14ac:dyDescent="0.55000000000000004">
      <c r="D211" s="225" t="s">
        <v>399</v>
      </c>
      <c r="P211" s="2"/>
      <c r="Q211" s="2"/>
      <c r="R211" s="2"/>
    </row>
    <row r="212" spans="4:18" x14ac:dyDescent="0.4">
      <c r="P212" s="2"/>
      <c r="Q212" s="2"/>
      <c r="R212" s="2"/>
    </row>
    <row r="213" spans="4:18" x14ac:dyDescent="0.4">
      <c r="P213" s="2"/>
      <c r="Q213" s="2"/>
      <c r="R213" s="2"/>
    </row>
    <row r="214" spans="4:18" x14ac:dyDescent="0.4">
      <c r="P214" s="2"/>
      <c r="Q214" s="2"/>
      <c r="R214" s="2"/>
    </row>
    <row r="215" spans="4:18" x14ac:dyDescent="0.4">
      <c r="P215" s="2"/>
      <c r="Q215" s="2"/>
      <c r="R215" s="2"/>
    </row>
    <row r="216" spans="4:18" x14ac:dyDescent="0.4">
      <c r="P216" s="2"/>
      <c r="Q216" s="2"/>
      <c r="R216" s="2"/>
    </row>
    <row r="217" spans="4:18" x14ac:dyDescent="0.4"/>
    <row r="218" spans="4:18" x14ac:dyDescent="0.4"/>
  </sheetData>
  <mergeCells count="69">
    <mergeCell ref="D1:H2"/>
    <mergeCell ref="B1:C1"/>
    <mergeCell ref="D26:H27"/>
    <mergeCell ref="D29:I30"/>
    <mergeCell ref="D8:G8"/>
    <mergeCell ref="D7:G7"/>
    <mergeCell ref="D5:G5"/>
    <mergeCell ref="D11:G11"/>
    <mergeCell ref="Q54:V55"/>
    <mergeCell ref="Q51:V52"/>
    <mergeCell ref="Q57:V58"/>
    <mergeCell ref="Q60:U62"/>
    <mergeCell ref="D60:H62"/>
    <mergeCell ref="D53:H55"/>
    <mergeCell ref="D57:H58"/>
    <mergeCell ref="R12:T14"/>
    <mergeCell ref="K24:Q24"/>
    <mergeCell ref="K15:O15"/>
    <mergeCell ref="K16:O16"/>
    <mergeCell ref="K17:O17"/>
    <mergeCell ref="K19:O20"/>
    <mergeCell ref="D86:H86"/>
    <mergeCell ref="D97:H98"/>
    <mergeCell ref="D92:F92"/>
    <mergeCell ref="D96:G96"/>
    <mergeCell ref="D87:H88"/>
    <mergeCell ref="D68:H69"/>
    <mergeCell ref="D73:H74"/>
    <mergeCell ref="D9:G9"/>
    <mergeCell ref="K11:O11"/>
    <mergeCell ref="K12:O12"/>
    <mergeCell ref="K13:O13"/>
    <mergeCell ref="K14:O14"/>
    <mergeCell ref="D65:H66"/>
    <mergeCell ref="D36:I37"/>
    <mergeCell ref="D48:H49"/>
    <mergeCell ref="D39:I40"/>
    <mergeCell ref="D42:I45"/>
    <mergeCell ref="D106:H107"/>
    <mergeCell ref="D90:G90"/>
    <mergeCell ref="Q87:S92"/>
    <mergeCell ref="D112:G113"/>
    <mergeCell ref="Q107:S112"/>
    <mergeCell ref="D123:H124"/>
    <mergeCell ref="D129:H130"/>
    <mergeCell ref="D126:H127"/>
    <mergeCell ref="D133:H134"/>
    <mergeCell ref="D136:H137"/>
    <mergeCell ref="D158:H159"/>
    <mergeCell ref="D162:H163"/>
    <mergeCell ref="Q125:S130"/>
    <mergeCell ref="U133:V139"/>
    <mergeCell ref="U141:V148"/>
    <mergeCell ref="A2:A3"/>
    <mergeCell ref="D200:H201"/>
    <mergeCell ref="D203:H204"/>
    <mergeCell ref="D207:H208"/>
    <mergeCell ref="P200:R209"/>
    <mergeCell ref="D181:H182"/>
    <mergeCell ref="D185:H186"/>
    <mergeCell ref="D189:H190"/>
    <mergeCell ref="P179:R187"/>
    <mergeCell ref="N164:O174"/>
    <mergeCell ref="P164:Q174"/>
    <mergeCell ref="D178:H179"/>
    <mergeCell ref="P11:P13"/>
    <mergeCell ref="P14:P17"/>
    <mergeCell ref="D151:H152"/>
    <mergeCell ref="D154:H155"/>
  </mergeCells>
  <hyperlinks>
    <hyperlink ref="B1:C1" location="Indholdsfortegnelse!B1" display="Indholdsfortegnelse" xr:uid="{EA923DA8-D851-4556-A7CB-2360A4AAE822}"/>
    <hyperlink ref="D9:G9" location="'Missing data'!B100" display="- Missing not at random (MNAR)" xr:uid="{A4366319-4E63-4464-8A7A-FC22FAB28D44}"/>
    <hyperlink ref="D8:G8" location="'Missing data'!B84" display="- Missing at random (MAR)" xr:uid="{17C14942-889E-423D-8407-A22816F613F7}"/>
    <hyperlink ref="D7:G7" location="'Missing data'!B61" display="- Missing completely at random (MCAR)" xr:uid="{61280F5C-E9D3-41E6-9F74-47E54F62D908}"/>
    <hyperlink ref="D11:G11" location="'Missing data'!B105" display="- Hvad kan vi gøre ved missing data?" xr:uid="{17C6283A-1CF5-4A10-8B6E-7B9BE9EBEFE5}"/>
    <hyperlink ref="K11:O11" location="'Missing data'!B123" display="- Best case scenario" xr:uid="{841A860F-6104-4DCE-AA7B-9864188A05D0}"/>
    <hyperlink ref="K12:O12" location="'Missing data'!B140" display="- Worst case scenario" xr:uid="{3EC37204-3427-4FEF-B055-F370F972DE2B}"/>
    <hyperlink ref="K13:O13" location="'Missing data'!B158" display="- Mixed case scenario" xr:uid="{202ED43E-7277-4043-AB87-18F77D3C86DA}"/>
    <hyperlink ref="K14:O15" location="'Missing data'!A186" display=" - Last observation carried forwad" xr:uid="{7508A3B5-5CB9-4F06-97F5-CFCA07FB52AA}"/>
    <hyperlink ref="K16:O16" location="'Missing data'!B213" display="- Mean imputation" xr:uid="{2723D09F-CC06-4457-A7B5-B65E79810C54}"/>
    <hyperlink ref="B27" location="'Missing data'!B1" display="Top" xr:uid="{B4126FE1-D3F4-4152-BE55-E898AB91DE79}"/>
    <hyperlink ref="B49" location="'Missing data'!B1" display="Top" xr:uid="{A0571DC8-F7A2-413D-ABD2-2B8D0396A8EE}"/>
    <hyperlink ref="B66" location="'Missing data'!B1" display="Top" xr:uid="{61A0CF6C-198C-4BB1-83AD-11E021D46035}"/>
    <hyperlink ref="B88" location="'Missing data'!B1" display="Top" xr:uid="{1782313A-8EF4-49AE-BA15-BCA15F5360D5}"/>
    <hyperlink ref="B107" location="'Missing data'!B1" display="Top" xr:uid="{37495419-DD54-4879-964A-0CEDFC1B33F8}"/>
    <hyperlink ref="B124" location="'Missing data'!B1" display="Top" xr:uid="{DA9B7024-7EFA-4B8F-83A2-6382C393C46E}"/>
    <hyperlink ref="B152" location="'Missing data'!B1" display="Top" xr:uid="{F9D42F1B-60B1-40EA-8BE9-3E4F05EBB296}"/>
    <hyperlink ref="B179" location="'Missing data'!B1" display="Top" xr:uid="{C6DB0B93-BE65-446C-8BE2-F1C9E63DBC54}"/>
    <hyperlink ref="B201" location="'Missing data'!B1" display="Top" xr:uid="{13591714-67C9-4C8D-A691-B55A9078412D}"/>
    <hyperlink ref="K17:O17" location="'Missing data'!B236" display="- Jump to reference" xr:uid="{85E9EA75-43AD-415B-B506-743FF2F20B25}"/>
    <hyperlink ref="K14:O14" location="'Missing data'!B186" display=" - Last observation carried forwad" xr:uid="{E04A1E45-6161-46CD-A5D4-B731E193AD2B}"/>
    <hyperlink ref="K15:O15" location="'Missing data'!B186" display="- Baseline observation carried forward" xr:uid="{2DBA64B7-15FB-4EFB-B299-51B403DE5DBA}"/>
  </hyperlinks>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2ECE29-D895-49E1-8D36-2A49B81CF446}">
  <dimension ref="A1:Y995"/>
  <sheetViews>
    <sheetView topLeftCell="B1" workbookViewId="0">
      <selection activeCell="B1" sqref="B1:C1"/>
    </sheetView>
  </sheetViews>
  <sheetFormatPr defaultColWidth="0" defaultRowHeight="14.6" zeroHeight="1" outlineLevelCol="1" x14ac:dyDescent="0.4"/>
  <cols>
    <col min="1" max="1" width="26.07421875" hidden="1" customWidth="1" outlineLevel="1"/>
    <col min="2" max="2" width="8.765625" customWidth="1" collapsed="1"/>
    <col min="3" max="25" width="8.765625" customWidth="1"/>
    <col min="26" max="16384" width="8.765625" hidden="1"/>
  </cols>
  <sheetData>
    <row r="1" spans="1:15" ht="15" customHeight="1" x14ac:dyDescent="0.4">
      <c r="B1" s="581" t="s">
        <v>17</v>
      </c>
      <c r="C1" s="581"/>
      <c r="D1" s="780" t="s">
        <v>714</v>
      </c>
      <c r="E1" s="780"/>
      <c r="F1" s="780"/>
      <c r="G1" s="780"/>
      <c r="H1" s="780"/>
      <c r="I1" s="780"/>
      <c r="J1" s="780"/>
      <c r="K1" s="780"/>
      <c r="L1" s="780"/>
      <c r="M1" s="581" t="s">
        <v>994</v>
      </c>
      <c r="N1" s="581"/>
      <c r="O1" s="581"/>
    </row>
    <row r="2" spans="1:15" ht="14.7" customHeight="1" x14ac:dyDescent="0.4">
      <c r="D2" s="780"/>
      <c r="E2" s="780"/>
      <c r="F2" s="780"/>
      <c r="G2" s="780"/>
      <c r="H2" s="780"/>
      <c r="I2" s="780"/>
      <c r="J2" s="780"/>
      <c r="K2" s="780"/>
      <c r="L2" s="780"/>
    </row>
    <row r="3" spans="1:15" ht="14.7" customHeight="1" x14ac:dyDescent="0.4">
      <c r="A3" s="595" t="s">
        <v>560</v>
      </c>
    </row>
    <row r="4" spans="1:15" x14ac:dyDescent="0.4">
      <c r="A4" s="595"/>
      <c r="D4" s="989" t="s">
        <v>526</v>
      </c>
      <c r="E4" s="989"/>
      <c r="F4" s="989"/>
      <c r="G4" s="989"/>
      <c r="H4" s="989"/>
      <c r="I4" s="989"/>
      <c r="J4" s="989"/>
    </row>
    <row r="5" spans="1:15" x14ac:dyDescent="0.4">
      <c r="A5" s="595"/>
      <c r="D5" s="984" t="s">
        <v>565</v>
      </c>
      <c r="E5" s="984"/>
      <c r="F5" s="984"/>
      <c r="G5" s="984"/>
      <c r="H5" s="984"/>
      <c r="I5" s="984"/>
      <c r="J5" s="984"/>
    </row>
    <row r="6" spans="1:15" x14ac:dyDescent="0.4">
      <c r="D6" s="984" t="s">
        <v>566</v>
      </c>
      <c r="E6" s="984"/>
      <c r="F6" s="984"/>
      <c r="G6" s="984"/>
      <c r="H6" s="984"/>
      <c r="I6" s="984"/>
      <c r="J6" s="984"/>
    </row>
    <row r="7" spans="1:15" ht="14.7" customHeight="1" x14ac:dyDescent="0.4">
      <c r="A7" s="595" t="s">
        <v>564</v>
      </c>
      <c r="D7" s="984" t="s">
        <v>567</v>
      </c>
      <c r="E7" s="984"/>
      <c r="F7" s="984"/>
      <c r="G7" s="984"/>
      <c r="H7" s="984"/>
      <c r="I7" s="984"/>
      <c r="J7" s="984"/>
    </row>
    <row r="8" spans="1:15" x14ac:dyDescent="0.4">
      <c r="A8" s="595"/>
      <c r="D8" s="984" t="s">
        <v>568</v>
      </c>
      <c r="E8" s="984"/>
      <c r="F8" s="984"/>
      <c r="G8" s="984"/>
      <c r="H8" s="984"/>
      <c r="I8" s="984"/>
      <c r="J8" s="984"/>
    </row>
    <row r="9" spans="1:15" x14ac:dyDescent="0.4">
      <c r="A9" s="595"/>
      <c r="D9" s="984" t="s">
        <v>569</v>
      </c>
      <c r="E9" s="637"/>
      <c r="F9" s="637"/>
      <c r="G9" s="637"/>
      <c r="H9" s="637"/>
      <c r="I9" s="637"/>
      <c r="J9" s="637"/>
    </row>
    <row r="10" spans="1:15" x14ac:dyDescent="0.4">
      <c r="A10" s="595"/>
      <c r="D10" s="5"/>
      <c r="E10" s="5"/>
      <c r="F10" s="5"/>
      <c r="G10" s="5"/>
      <c r="H10" s="5"/>
      <c r="I10" s="5"/>
      <c r="J10" s="5"/>
    </row>
    <row r="11" spans="1:15" x14ac:dyDescent="0.4">
      <c r="A11" s="595"/>
      <c r="D11" s="637" t="s">
        <v>570</v>
      </c>
      <c r="E11" s="637"/>
      <c r="F11" s="637"/>
      <c r="G11" s="637"/>
      <c r="H11" s="637"/>
      <c r="I11" s="637"/>
      <c r="J11" s="637"/>
    </row>
    <row r="12" spans="1:15" x14ac:dyDescent="0.4">
      <c r="A12" s="595"/>
      <c r="D12" s="637" t="s">
        <v>571</v>
      </c>
      <c r="E12" s="637"/>
      <c r="F12" s="637"/>
      <c r="G12" s="637"/>
      <c r="H12" s="637"/>
      <c r="I12" s="637"/>
      <c r="J12" s="637"/>
    </row>
    <row r="13" spans="1:15" x14ac:dyDescent="0.4">
      <c r="A13" s="2"/>
      <c r="D13" s="637" t="s">
        <v>572</v>
      </c>
      <c r="E13" s="637"/>
      <c r="F13" s="637"/>
      <c r="G13" s="637"/>
      <c r="H13" s="637"/>
      <c r="I13" s="637"/>
      <c r="J13" s="637"/>
    </row>
    <row r="14" spans="1:15" x14ac:dyDescent="0.4">
      <c r="D14" s="637" t="s">
        <v>573</v>
      </c>
      <c r="E14" s="637"/>
      <c r="F14" s="637"/>
      <c r="G14" s="637"/>
      <c r="H14" s="637"/>
      <c r="I14" s="637"/>
      <c r="J14" s="637"/>
    </row>
    <row r="15" spans="1:15" x14ac:dyDescent="0.4">
      <c r="D15" s="637" t="s">
        <v>574</v>
      </c>
      <c r="E15" s="637"/>
      <c r="F15" s="637"/>
      <c r="G15" s="637"/>
      <c r="H15" s="637"/>
      <c r="I15" s="637"/>
      <c r="J15" s="637"/>
    </row>
    <row r="16" spans="1:15" x14ac:dyDescent="0.4">
      <c r="D16" s="637" t="s">
        <v>575</v>
      </c>
      <c r="E16" s="637"/>
      <c r="F16" s="637"/>
      <c r="G16" s="637"/>
      <c r="H16" s="637"/>
      <c r="I16" s="637"/>
      <c r="J16" s="637"/>
    </row>
    <row r="17" spans="2:10" x14ac:dyDescent="0.4">
      <c r="D17" s="637" t="s">
        <v>576</v>
      </c>
      <c r="E17" s="637"/>
      <c r="F17" s="637"/>
      <c r="G17" s="637"/>
      <c r="H17" s="637"/>
      <c r="I17" s="637"/>
      <c r="J17" s="637"/>
    </row>
    <row r="18" spans="2:10" x14ac:dyDescent="0.4">
      <c r="D18" s="637" t="s">
        <v>577</v>
      </c>
      <c r="E18" s="637"/>
      <c r="F18" s="637"/>
      <c r="G18" s="637"/>
      <c r="H18" s="637"/>
      <c r="I18" s="637"/>
      <c r="J18" s="637"/>
    </row>
    <row r="19" spans="2:10" x14ac:dyDescent="0.4">
      <c r="D19" s="637" t="s">
        <v>578</v>
      </c>
      <c r="E19" s="637"/>
      <c r="F19" s="637"/>
      <c r="G19" s="637"/>
      <c r="H19" s="637"/>
      <c r="I19" s="637"/>
      <c r="J19" s="637"/>
    </row>
    <row r="20" spans="2:10" x14ac:dyDescent="0.4">
      <c r="D20" s="637" t="s">
        <v>579</v>
      </c>
      <c r="E20" s="637"/>
      <c r="F20" s="637"/>
      <c r="G20" s="637"/>
      <c r="H20" s="637"/>
      <c r="I20" s="637"/>
      <c r="J20" s="637"/>
    </row>
    <row r="21" spans="2:10" x14ac:dyDescent="0.4">
      <c r="D21" s="637" t="s">
        <v>580</v>
      </c>
      <c r="E21" s="637"/>
      <c r="F21" s="637"/>
      <c r="G21" s="637"/>
      <c r="H21" s="637"/>
      <c r="I21" s="637"/>
      <c r="J21" s="637"/>
    </row>
    <row r="22" spans="2:10" x14ac:dyDescent="0.4">
      <c r="D22" s="637" t="s">
        <v>581</v>
      </c>
      <c r="E22" s="637"/>
      <c r="F22" s="637"/>
      <c r="G22" s="637"/>
      <c r="H22" s="637"/>
      <c r="I22" s="637"/>
      <c r="J22" s="637"/>
    </row>
    <row r="23" spans="2:10" x14ac:dyDescent="0.4">
      <c r="D23" s="637" t="s">
        <v>582</v>
      </c>
      <c r="E23" s="637"/>
      <c r="F23" s="637"/>
      <c r="G23" s="637"/>
      <c r="H23" s="637"/>
      <c r="I23" s="637"/>
      <c r="J23" s="637"/>
    </row>
    <row r="24" spans="2:10" x14ac:dyDescent="0.4"/>
    <row r="25" spans="2:10" x14ac:dyDescent="0.4">
      <c r="D25" s="641" t="s">
        <v>527</v>
      </c>
      <c r="E25" s="641"/>
      <c r="F25" s="641"/>
      <c r="G25" s="641"/>
      <c r="H25" s="641"/>
    </row>
    <row r="26" spans="2:10" x14ac:dyDescent="0.4">
      <c r="B26" s="5" t="s">
        <v>28</v>
      </c>
      <c r="D26" s="641"/>
      <c r="E26" s="641"/>
      <c r="F26" s="641"/>
      <c r="G26" s="641"/>
      <c r="H26" s="641"/>
      <c r="I26" t="s">
        <v>531</v>
      </c>
    </row>
    <row r="27" spans="2:10" x14ac:dyDescent="0.4"/>
    <row r="28" spans="2:10" x14ac:dyDescent="0.4">
      <c r="B28" s="781" t="s">
        <v>555</v>
      </c>
    </row>
    <row r="29" spans="2:10" x14ac:dyDescent="0.4">
      <c r="B29" s="781"/>
    </row>
    <row r="30" spans="2:10" x14ac:dyDescent="0.4"/>
    <row r="31" spans="2:10" x14ac:dyDescent="0.4"/>
    <row r="32" spans="2:10" x14ac:dyDescent="0.4"/>
    <row r="33" x14ac:dyDescent="0.4"/>
    <row r="34" x14ac:dyDescent="0.4"/>
    <row r="35" x14ac:dyDescent="0.4"/>
    <row r="36" x14ac:dyDescent="0.4"/>
    <row r="37" x14ac:dyDescent="0.4"/>
    <row r="38" x14ac:dyDescent="0.4"/>
    <row r="39" x14ac:dyDescent="0.4"/>
    <row r="40" x14ac:dyDescent="0.4"/>
    <row r="41" x14ac:dyDescent="0.4"/>
    <row r="42" x14ac:dyDescent="0.4"/>
    <row r="43" x14ac:dyDescent="0.4"/>
    <row r="44" x14ac:dyDescent="0.4"/>
    <row r="45" x14ac:dyDescent="0.4"/>
    <row r="46" x14ac:dyDescent="0.4"/>
    <row r="47" x14ac:dyDescent="0.4"/>
    <row r="48" x14ac:dyDescent="0.4"/>
    <row r="49" x14ac:dyDescent="0.4"/>
    <row r="50" x14ac:dyDescent="0.4"/>
    <row r="51" x14ac:dyDescent="0.4"/>
    <row r="52" x14ac:dyDescent="0.4"/>
    <row r="53" x14ac:dyDescent="0.4"/>
    <row r="54" x14ac:dyDescent="0.4"/>
    <row r="55" x14ac:dyDescent="0.4"/>
    <row r="56" x14ac:dyDescent="0.4"/>
    <row r="57" x14ac:dyDescent="0.4"/>
    <row r="58" x14ac:dyDescent="0.4"/>
    <row r="59" x14ac:dyDescent="0.4"/>
    <row r="60" x14ac:dyDescent="0.4"/>
    <row r="61" x14ac:dyDescent="0.4"/>
    <row r="62" x14ac:dyDescent="0.4"/>
    <row r="63" x14ac:dyDescent="0.4"/>
    <row r="64" x14ac:dyDescent="0.4"/>
    <row r="65" x14ac:dyDescent="0.4"/>
    <row r="66" x14ac:dyDescent="0.4"/>
    <row r="67" x14ac:dyDescent="0.4"/>
    <row r="68" x14ac:dyDescent="0.4"/>
    <row r="69" x14ac:dyDescent="0.4"/>
    <row r="70" x14ac:dyDescent="0.4"/>
    <row r="71" x14ac:dyDescent="0.4"/>
    <row r="72" x14ac:dyDescent="0.4"/>
    <row r="73" x14ac:dyDescent="0.4"/>
    <row r="74" x14ac:dyDescent="0.4"/>
    <row r="75" x14ac:dyDescent="0.4"/>
    <row r="76" x14ac:dyDescent="0.4"/>
    <row r="77" x14ac:dyDescent="0.4"/>
    <row r="78" x14ac:dyDescent="0.4"/>
    <row r="79" x14ac:dyDescent="0.4"/>
    <row r="80" x14ac:dyDescent="0.4"/>
    <row r="81" spans="2:9" x14ac:dyDescent="0.4"/>
    <row r="82" spans="2:9" x14ac:dyDescent="0.4">
      <c r="D82" s="641" t="s">
        <v>528</v>
      </c>
      <c r="E82" s="641"/>
      <c r="F82" s="641"/>
      <c r="G82" s="641"/>
      <c r="H82" s="641"/>
    </row>
    <row r="83" spans="2:9" x14ac:dyDescent="0.4">
      <c r="B83" s="5" t="s">
        <v>28</v>
      </c>
      <c r="D83" s="641"/>
      <c r="E83" s="641"/>
      <c r="F83" s="641"/>
      <c r="G83" s="641"/>
      <c r="H83" s="641"/>
      <c r="I83" t="s">
        <v>531</v>
      </c>
    </row>
    <row r="84" spans="2:9" x14ac:dyDescent="0.4"/>
    <row r="85" spans="2:9" x14ac:dyDescent="0.4">
      <c r="B85" s="781" t="s">
        <v>555</v>
      </c>
    </row>
    <row r="86" spans="2:9" x14ac:dyDescent="0.4">
      <c r="B86" s="781"/>
    </row>
    <row r="87" spans="2:9" x14ac:dyDescent="0.4"/>
    <row r="88" spans="2:9" x14ac:dyDescent="0.4"/>
    <row r="89" spans="2:9" x14ac:dyDescent="0.4"/>
    <row r="90" spans="2:9" x14ac:dyDescent="0.4"/>
    <row r="91" spans="2:9" x14ac:dyDescent="0.4"/>
    <row r="92" spans="2:9" x14ac:dyDescent="0.4"/>
    <row r="93" spans="2:9" x14ac:dyDescent="0.4"/>
    <row r="94" spans="2:9" x14ac:dyDescent="0.4"/>
    <row r="95" spans="2:9" x14ac:dyDescent="0.4"/>
    <row r="96" spans="2:9" x14ac:dyDescent="0.4"/>
    <row r="97" x14ac:dyDescent="0.4"/>
    <row r="98" x14ac:dyDescent="0.4"/>
    <row r="99" x14ac:dyDescent="0.4"/>
    <row r="100" x14ac:dyDescent="0.4"/>
    <row r="101" x14ac:dyDescent="0.4"/>
    <row r="102" x14ac:dyDescent="0.4"/>
    <row r="103" x14ac:dyDescent="0.4"/>
    <row r="104" x14ac:dyDescent="0.4"/>
    <row r="105" x14ac:dyDescent="0.4"/>
    <row r="106" x14ac:dyDescent="0.4"/>
    <row r="107" x14ac:dyDescent="0.4"/>
    <row r="108" x14ac:dyDescent="0.4"/>
    <row r="109" x14ac:dyDescent="0.4"/>
    <row r="110" x14ac:dyDescent="0.4"/>
    <row r="111" x14ac:dyDescent="0.4"/>
    <row r="112" x14ac:dyDescent="0.4"/>
    <row r="113" spans="2:9" x14ac:dyDescent="0.4"/>
    <row r="114" spans="2:9" x14ac:dyDescent="0.4"/>
    <row r="115" spans="2:9" x14ac:dyDescent="0.4">
      <c r="D115" s="641" t="s">
        <v>529</v>
      </c>
      <c r="E115" s="641"/>
      <c r="F115" s="641"/>
      <c r="G115" s="641"/>
      <c r="H115" s="641"/>
    </row>
    <row r="116" spans="2:9" x14ac:dyDescent="0.4">
      <c r="B116" s="5" t="s">
        <v>28</v>
      </c>
      <c r="D116" s="641"/>
      <c r="E116" s="641"/>
      <c r="F116" s="641"/>
      <c r="G116" s="641"/>
      <c r="H116" s="641"/>
      <c r="I116" t="s">
        <v>531</v>
      </c>
    </row>
    <row r="117" spans="2:9" x14ac:dyDescent="0.4"/>
    <row r="118" spans="2:9" x14ac:dyDescent="0.4">
      <c r="B118" s="781" t="s">
        <v>555</v>
      </c>
    </row>
    <row r="119" spans="2:9" x14ac:dyDescent="0.4">
      <c r="B119" s="781"/>
    </row>
    <row r="120" spans="2:9" x14ac:dyDescent="0.4"/>
    <row r="121" spans="2:9" x14ac:dyDescent="0.4"/>
    <row r="122" spans="2:9" x14ac:dyDescent="0.4"/>
    <row r="123" spans="2:9" x14ac:dyDescent="0.4"/>
    <row r="124" spans="2:9" x14ac:dyDescent="0.4"/>
    <row r="125" spans="2:9" x14ac:dyDescent="0.4"/>
    <row r="126" spans="2:9" x14ac:dyDescent="0.4"/>
    <row r="127" spans="2:9" x14ac:dyDescent="0.4"/>
    <row r="128" spans="2:9" x14ac:dyDescent="0.4"/>
    <row r="129" x14ac:dyDescent="0.4"/>
    <row r="130" x14ac:dyDescent="0.4"/>
    <row r="131" x14ac:dyDescent="0.4"/>
    <row r="132" x14ac:dyDescent="0.4"/>
    <row r="133" x14ac:dyDescent="0.4"/>
    <row r="134" x14ac:dyDescent="0.4"/>
    <row r="135" x14ac:dyDescent="0.4"/>
    <row r="136" x14ac:dyDescent="0.4"/>
    <row r="137" x14ac:dyDescent="0.4"/>
    <row r="138" x14ac:dyDescent="0.4"/>
    <row r="139" x14ac:dyDescent="0.4"/>
    <row r="140" x14ac:dyDescent="0.4"/>
    <row r="141" x14ac:dyDescent="0.4"/>
    <row r="142" x14ac:dyDescent="0.4"/>
    <row r="143" x14ac:dyDescent="0.4"/>
    <row r="144" x14ac:dyDescent="0.4"/>
    <row r="145" spans="2:9" x14ac:dyDescent="0.4"/>
    <row r="146" spans="2:9" x14ac:dyDescent="0.4"/>
    <row r="147" spans="2:9" x14ac:dyDescent="0.4"/>
    <row r="148" spans="2:9" x14ac:dyDescent="0.4"/>
    <row r="149" spans="2:9" x14ac:dyDescent="0.4"/>
    <row r="150" spans="2:9" x14ac:dyDescent="0.4"/>
    <row r="151" spans="2:9" x14ac:dyDescent="0.4"/>
    <row r="152" spans="2:9" x14ac:dyDescent="0.4"/>
    <row r="153" spans="2:9" x14ac:dyDescent="0.4"/>
    <row r="154" spans="2:9" x14ac:dyDescent="0.4"/>
    <row r="155" spans="2:9" x14ac:dyDescent="0.4"/>
    <row r="156" spans="2:9" x14ac:dyDescent="0.4"/>
    <row r="157" spans="2:9" x14ac:dyDescent="0.4"/>
    <row r="158" spans="2:9" x14ac:dyDescent="0.4"/>
    <row r="159" spans="2:9" x14ac:dyDescent="0.4">
      <c r="D159" s="641" t="s">
        <v>530</v>
      </c>
      <c r="E159" s="641"/>
      <c r="F159" s="641"/>
      <c r="G159" s="641"/>
      <c r="H159" s="641"/>
    </row>
    <row r="160" spans="2:9" x14ac:dyDescent="0.4">
      <c r="B160" s="5" t="s">
        <v>28</v>
      </c>
      <c r="D160" s="641"/>
      <c r="E160" s="641"/>
      <c r="F160" s="641"/>
      <c r="G160" s="641"/>
      <c r="H160" s="641"/>
      <c r="I160" t="s">
        <v>531</v>
      </c>
    </row>
    <row r="161" spans="2:2" x14ac:dyDescent="0.4"/>
    <row r="162" spans="2:2" x14ac:dyDescent="0.4">
      <c r="B162" s="781" t="s">
        <v>555</v>
      </c>
    </row>
    <row r="163" spans="2:2" x14ac:dyDescent="0.4">
      <c r="B163" s="781"/>
    </row>
    <row r="164" spans="2:2" x14ac:dyDescent="0.4"/>
    <row r="165" spans="2:2" x14ac:dyDescent="0.4"/>
    <row r="166" spans="2:2" x14ac:dyDescent="0.4"/>
    <row r="167" spans="2:2" x14ac:dyDescent="0.4"/>
    <row r="168" spans="2:2" x14ac:dyDescent="0.4"/>
    <row r="169" spans="2:2" x14ac:dyDescent="0.4"/>
    <row r="170" spans="2:2" x14ac:dyDescent="0.4"/>
    <row r="171" spans="2:2" x14ac:dyDescent="0.4"/>
    <row r="172" spans="2:2" x14ac:dyDescent="0.4"/>
    <row r="173" spans="2:2" x14ac:dyDescent="0.4"/>
    <row r="174" spans="2:2" x14ac:dyDescent="0.4"/>
    <row r="175" spans="2:2" x14ac:dyDescent="0.4"/>
    <row r="176" spans="2:2" x14ac:dyDescent="0.4"/>
    <row r="177" x14ac:dyDescent="0.4"/>
    <row r="178" x14ac:dyDescent="0.4"/>
    <row r="179" x14ac:dyDescent="0.4"/>
    <row r="180" x14ac:dyDescent="0.4"/>
    <row r="181" x14ac:dyDescent="0.4"/>
    <row r="182" x14ac:dyDescent="0.4"/>
    <row r="183" x14ac:dyDescent="0.4"/>
    <row r="184" x14ac:dyDescent="0.4"/>
    <row r="185" x14ac:dyDescent="0.4"/>
    <row r="186" x14ac:dyDescent="0.4"/>
    <row r="187" x14ac:dyDescent="0.4"/>
    <row r="188" x14ac:dyDescent="0.4"/>
    <row r="189" x14ac:dyDescent="0.4"/>
    <row r="190" x14ac:dyDescent="0.4"/>
    <row r="191" x14ac:dyDescent="0.4"/>
    <row r="192" x14ac:dyDescent="0.4"/>
    <row r="193" spans="2:9" x14ac:dyDescent="0.4">
      <c r="D193" s="641" t="s">
        <v>532</v>
      </c>
      <c r="E193" s="641"/>
      <c r="F193" s="641"/>
      <c r="G193" s="641"/>
      <c r="H193" s="641"/>
    </row>
    <row r="194" spans="2:9" x14ac:dyDescent="0.4">
      <c r="B194" s="5" t="s">
        <v>28</v>
      </c>
      <c r="D194" s="641"/>
      <c r="E194" s="641"/>
      <c r="F194" s="641"/>
      <c r="G194" s="641"/>
      <c r="H194" s="641"/>
      <c r="I194" t="s">
        <v>533</v>
      </c>
    </row>
    <row r="195" spans="2:9" x14ac:dyDescent="0.4"/>
    <row r="196" spans="2:9" x14ac:dyDescent="0.4">
      <c r="B196" s="781" t="s">
        <v>555</v>
      </c>
    </row>
    <row r="197" spans="2:9" x14ac:dyDescent="0.4">
      <c r="B197" s="781"/>
    </row>
    <row r="198" spans="2:9" x14ac:dyDescent="0.4"/>
    <row r="199" spans="2:9" x14ac:dyDescent="0.4"/>
    <row r="200" spans="2:9" x14ac:dyDescent="0.4"/>
    <row r="201" spans="2:9" x14ac:dyDescent="0.4"/>
    <row r="202" spans="2:9" x14ac:dyDescent="0.4"/>
    <row r="203" spans="2:9" x14ac:dyDescent="0.4"/>
    <row r="204" spans="2:9" x14ac:dyDescent="0.4"/>
    <row r="205" spans="2:9" x14ac:dyDescent="0.4"/>
    <row r="206" spans="2:9" x14ac:dyDescent="0.4"/>
    <row r="207" spans="2:9" x14ac:dyDescent="0.4"/>
    <row r="208" spans="2:9" x14ac:dyDescent="0.4"/>
    <row r="209" x14ac:dyDescent="0.4"/>
    <row r="210" x14ac:dyDescent="0.4"/>
    <row r="211" x14ac:dyDescent="0.4"/>
    <row r="212" x14ac:dyDescent="0.4"/>
    <row r="213" x14ac:dyDescent="0.4"/>
    <row r="214" x14ac:dyDescent="0.4"/>
    <row r="215" x14ac:dyDescent="0.4"/>
    <row r="216" x14ac:dyDescent="0.4"/>
    <row r="217" x14ac:dyDescent="0.4"/>
    <row r="218" x14ac:dyDescent="0.4"/>
    <row r="219" x14ac:dyDescent="0.4"/>
    <row r="220" x14ac:dyDescent="0.4"/>
    <row r="221" x14ac:dyDescent="0.4"/>
    <row r="222" x14ac:dyDescent="0.4"/>
    <row r="223" x14ac:dyDescent="0.4"/>
    <row r="224" x14ac:dyDescent="0.4"/>
    <row r="225" spans="2:9" x14ac:dyDescent="0.4"/>
    <row r="226" spans="2:9" x14ac:dyDescent="0.4"/>
    <row r="227" spans="2:9" x14ac:dyDescent="0.4"/>
    <row r="228" spans="2:9" x14ac:dyDescent="0.4"/>
    <row r="229" spans="2:9" x14ac:dyDescent="0.4">
      <c r="D229" s="641" t="s">
        <v>535</v>
      </c>
      <c r="E229" s="641"/>
      <c r="F229" s="641"/>
      <c r="G229" s="641"/>
      <c r="H229" s="641"/>
    </row>
    <row r="230" spans="2:9" x14ac:dyDescent="0.4">
      <c r="B230" s="5" t="s">
        <v>28</v>
      </c>
      <c r="D230" s="641"/>
      <c r="E230" s="641"/>
      <c r="F230" s="641"/>
      <c r="G230" s="641"/>
      <c r="H230" s="641"/>
      <c r="I230" t="s">
        <v>534</v>
      </c>
    </row>
    <row r="231" spans="2:9" x14ac:dyDescent="0.4"/>
    <row r="232" spans="2:9" ht="14.7" customHeight="1" x14ac:dyDescent="0.4"/>
    <row r="233" spans="2:9" x14ac:dyDescent="0.4"/>
    <row r="234" spans="2:9" x14ac:dyDescent="0.4"/>
    <row r="235" spans="2:9" x14ac:dyDescent="0.4"/>
    <row r="236" spans="2:9" x14ac:dyDescent="0.4">
      <c r="B236" s="781" t="s">
        <v>9</v>
      </c>
    </row>
    <row r="237" spans="2:9" x14ac:dyDescent="0.4">
      <c r="B237" s="781"/>
    </row>
    <row r="238" spans="2:9" x14ac:dyDescent="0.4">
      <c r="B238" s="781"/>
    </row>
    <row r="239" spans="2:9" x14ac:dyDescent="0.4"/>
    <row r="240" spans="2:9" ht="14.7" customHeight="1" x14ac:dyDescent="0.4">
      <c r="B240" s="781" t="s">
        <v>153</v>
      </c>
    </row>
    <row r="241" spans="2:2" x14ac:dyDescent="0.4">
      <c r="B241" s="781"/>
    </row>
    <row r="242" spans="2:2" x14ac:dyDescent="0.4">
      <c r="B242" s="781"/>
    </row>
    <row r="243" spans="2:2" x14ac:dyDescent="0.4"/>
    <row r="244" spans="2:2" x14ac:dyDescent="0.4"/>
    <row r="245" spans="2:2" x14ac:dyDescent="0.4"/>
    <row r="246" spans="2:2" x14ac:dyDescent="0.4"/>
    <row r="247" spans="2:2" x14ac:dyDescent="0.4"/>
    <row r="248" spans="2:2" x14ac:dyDescent="0.4"/>
    <row r="249" spans="2:2" x14ac:dyDescent="0.4"/>
    <row r="250" spans="2:2" x14ac:dyDescent="0.4"/>
    <row r="251" spans="2:2" x14ac:dyDescent="0.4"/>
    <row r="252" spans="2:2" x14ac:dyDescent="0.4"/>
    <row r="253" spans="2:2" x14ac:dyDescent="0.4"/>
    <row r="254" spans="2:2" x14ac:dyDescent="0.4"/>
    <row r="255" spans="2:2" x14ac:dyDescent="0.4"/>
    <row r="256" spans="2:2" x14ac:dyDescent="0.4"/>
    <row r="257" x14ac:dyDescent="0.4"/>
    <row r="258" x14ac:dyDescent="0.4"/>
    <row r="259" x14ac:dyDescent="0.4"/>
    <row r="260" x14ac:dyDescent="0.4"/>
    <row r="261" x14ac:dyDescent="0.4"/>
    <row r="262" x14ac:dyDescent="0.4"/>
    <row r="263" x14ac:dyDescent="0.4"/>
    <row r="264" x14ac:dyDescent="0.4"/>
    <row r="265" x14ac:dyDescent="0.4"/>
    <row r="266" x14ac:dyDescent="0.4"/>
    <row r="267" x14ac:dyDescent="0.4"/>
    <row r="268" x14ac:dyDescent="0.4"/>
    <row r="269" x14ac:dyDescent="0.4"/>
    <row r="270" x14ac:dyDescent="0.4"/>
    <row r="271" x14ac:dyDescent="0.4"/>
    <row r="272" x14ac:dyDescent="0.4"/>
    <row r="273" x14ac:dyDescent="0.4"/>
    <row r="274" x14ac:dyDescent="0.4"/>
    <row r="275" x14ac:dyDescent="0.4"/>
    <row r="276" x14ac:dyDescent="0.4"/>
    <row r="277" x14ac:dyDescent="0.4"/>
    <row r="278" x14ac:dyDescent="0.4"/>
    <row r="279" x14ac:dyDescent="0.4"/>
    <row r="280" x14ac:dyDescent="0.4"/>
    <row r="281" x14ac:dyDescent="0.4"/>
    <row r="282" x14ac:dyDescent="0.4"/>
    <row r="283" x14ac:dyDescent="0.4"/>
    <row r="284" x14ac:dyDescent="0.4"/>
    <row r="285" x14ac:dyDescent="0.4"/>
    <row r="286" x14ac:dyDescent="0.4"/>
    <row r="287" x14ac:dyDescent="0.4"/>
    <row r="288" x14ac:dyDescent="0.4"/>
    <row r="289" spans="2:9" x14ac:dyDescent="0.4"/>
    <row r="290" spans="2:9" x14ac:dyDescent="0.4">
      <c r="D290" s="988" t="s">
        <v>537</v>
      </c>
      <c r="E290" s="587"/>
      <c r="F290" s="587"/>
      <c r="G290" s="587"/>
      <c r="H290" s="587"/>
    </row>
    <row r="291" spans="2:9" x14ac:dyDescent="0.4">
      <c r="B291" s="5" t="s">
        <v>28</v>
      </c>
      <c r="D291" s="587"/>
      <c r="E291" s="587"/>
      <c r="F291" s="587"/>
      <c r="G291" s="587"/>
      <c r="H291" s="587"/>
      <c r="I291" t="s">
        <v>536</v>
      </c>
    </row>
    <row r="292" spans="2:9" x14ac:dyDescent="0.4"/>
    <row r="293" spans="2:9" x14ac:dyDescent="0.4"/>
    <row r="294" spans="2:9" ht="14.7" customHeight="1" x14ac:dyDescent="0.4">
      <c r="B294" s="781" t="s">
        <v>267</v>
      </c>
    </row>
    <row r="295" spans="2:9" x14ac:dyDescent="0.4">
      <c r="B295" s="781"/>
    </row>
    <row r="296" spans="2:9" x14ac:dyDescent="0.4">
      <c r="B296" s="781"/>
    </row>
    <row r="297" spans="2:9" x14ac:dyDescent="0.4">
      <c r="B297" s="2"/>
    </row>
    <row r="298" spans="2:9" x14ac:dyDescent="0.4"/>
    <row r="299" spans="2:9" x14ac:dyDescent="0.4"/>
    <row r="300" spans="2:9" x14ac:dyDescent="0.4"/>
    <row r="301" spans="2:9" x14ac:dyDescent="0.4"/>
    <row r="302" spans="2:9" x14ac:dyDescent="0.4"/>
    <row r="303" spans="2:9" x14ac:dyDescent="0.4"/>
    <row r="304" spans="2:9" x14ac:dyDescent="0.4"/>
    <row r="305" x14ac:dyDescent="0.4"/>
    <row r="306" x14ac:dyDescent="0.4"/>
    <row r="307" x14ac:dyDescent="0.4"/>
    <row r="308" x14ac:dyDescent="0.4"/>
    <row r="309" x14ac:dyDescent="0.4"/>
    <row r="310" x14ac:dyDescent="0.4"/>
    <row r="311" x14ac:dyDescent="0.4"/>
    <row r="312" x14ac:dyDescent="0.4"/>
    <row r="313" x14ac:dyDescent="0.4"/>
    <row r="314" x14ac:dyDescent="0.4"/>
    <row r="315" x14ac:dyDescent="0.4"/>
    <row r="316" x14ac:dyDescent="0.4"/>
    <row r="317" x14ac:dyDescent="0.4"/>
    <row r="318" x14ac:dyDescent="0.4"/>
    <row r="319" x14ac:dyDescent="0.4"/>
    <row r="320" x14ac:dyDescent="0.4"/>
    <row r="321" x14ac:dyDescent="0.4"/>
    <row r="322" x14ac:dyDescent="0.4"/>
    <row r="323" x14ac:dyDescent="0.4"/>
    <row r="324" x14ac:dyDescent="0.4"/>
    <row r="325" x14ac:dyDescent="0.4"/>
    <row r="326" x14ac:dyDescent="0.4"/>
    <row r="327" x14ac:dyDescent="0.4"/>
    <row r="328" x14ac:dyDescent="0.4"/>
    <row r="329" x14ac:dyDescent="0.4"/>
    <row r="330" x14ac:dyDescent="0.4"/>
    <row r="331" x14ac:dyDescent="0.4"/>
    <row r="332" x14ac:dyDescent="0.4"/>
    <row r="333" x14ac:dyDescent="0.4"/>
    <row r="334" x14ac:dyDescent="0.4"/>
    <row r="335" x14ac:dyDescent="0.4"/>
    <row r="336" x14ac:dyDescent="0.4"/>
    <row r="337" x14ac:dyDescent="0.4"/>
    <row r="338" x14ac:dyDescent="0.4"/>
    <row r="339" x14ac:dyDescent="0.4"/>
    <row r="340" x14ac:dyDescent="0.4"/>
    <row r="341" x14ac:dyDescent="0.4"/>
    <row r="342" x14ac:dyDescent="0.4"/>
    <row r="343" x14ac:dyDescent="0.4"/>
    <row r="344" x14ac:dyDescent="0.4"/>
    <row r="345" x14ac:dyDescent="0.4"/>
    <row r="346" x14ac:dyDescent="0.4"/>
    <row r="347" x14ac:dyDescent="0.4"/>
    <row r="348" x14ac:dyDescent="0.4"/>
    <row r="349" x14ac:dyDescent="0.4"/>
    <row r="350" x14ac:dyDescent="0.4"/>
    <row r="351" x14ac:dyDescent="0.4"/>
    <row r="352" x14ac:dyDescent="0.4"/>
    <row r="353" x14ac:dyDescent="0.4"/>
    <row r="354" x14ac:dyDescent="0.4"/>
    <row r="355" x14ac:dyDescent="0.4"/>
    <row r="356" x14ac:dyDescent="0.4"/>
    <row r="357" x14ac:dyDescent="0.4"/>
    <row r="358" x14ac:dyDescent="0.4"/>
    <row r="359" x14ac:dyDescent="0.4"/>
    <row r="360" x14ac:dyDescent="0.4"/>
    <row r="361" x14ac:dyDescent="0.4"/>
    <row r="362" x14ac:dyDescent="0.4"/>
    <row r="363" x14ac:dyDescent="0.4"/>
    <row r="364" x14ac:dyDescent="0.4"/>
    <row r="365" x14ac:dyDescent="0.4"/>
    <row r="366" x14ac:dyDescent="0.4"/>
    <row r="367" x14ac:dyDescent="0.4"/>
    <row r="368" x14ac:dyDescent="0.4"/>
    <row r="369" x14ac:dyDescent="0.4"/>
    <row r="370" x14ac:dyDescent="0.4"/>
    <row r="371" x14ac:dyDescent="0.4"/>
    <row r="372" x14ac:dyDescent="0.4"/>
    <row r="373" x14ac:dyDescent="0.4"/>
    <row r="374" x14ac:dyDescent="0.4"/>
    <row r="375" x14ac:dyDescent="0.4"/>
    <row r="376" x14ac:dyDescent="0.4"/>
    <row r="377" x14ac:dyDescent="0.4"/>
    <row r="378" x14ac:dyDescent="0.4"/>
    <row r="379" x14ac:dyDescent="0.4"/>
    <row r="380" x14ac:dyDescent="0.4"/>
    <row r="381" x14ac:dyDescent="0.4"/>
    <row r="382" x14ac:dyDescent="0.4"/>
    <row r="383" x14ac:dyDescent="0.4"/>
    <row r="384" x14ac:dyDescent="0.4"/>
    <row r="385" x14ac:dyDescent="0.4"/>
    <row r="386" x14ac:dyDescent="0.4"/>
    <row r="387" x14ac:dyDescent="0.4"/>
    <row r="388" x14ac:dyDescent="0.4"/>
    <row r="389" x14ac:dyDescent="0.4"/>
    <row r="390" x14ac:dyDescent="0.4"/>
    <row r="391" x14ac:dyDescent="0.4"/>
    <row r="392" x14ac:dyDescent="0.4"/>
    <row r="393" x14ac:dyDescent="0.4"/>
    <row r="394" x14ac:dyDescent="0.4"/>
    <row r="395" x14ac:dyDescent="0.4"/>
    <row r="396" x14ac:dyDescent="0.4"/>
    <row r="397" x14ac:dyDescent="0.4"/>
    <row r="398" x14ac:dyDescent="0.4"/>
    <row r="399" x14ac:dyDescent="0.4"/>
    <row r="400" x14ac:dyDescent="0.4"/>
    <row r="401" x14ac:dyDescent="0.4"/>
    <row r="402" x14ac:dyDescent="0.4"/>
    <row r="403" x14ac:dyDescent="0.4"/>
    <row r="404" x14ac:dyDescent="0.4"/>
    <row r="405" x14ac:dyDescent="0.4"/>
    <row r="406" x14ac:dyDescent="0.4"/>
    <row r="407" x14ac:dyDescent="0.4"/>
    <row r="408" x14ac:dyDescent="0.4"/>
    <row r="409" x14ac:dyDescent="0.4"/>
    <row r="410" x14ac:dyDescent="0.4"/>
    <row r="411" x14ac:dyDescent="0.4"/>
    <row r="412" x14ac:dyDescent="0.4"/>
    <row r="413" x14ac:dyDescent="0.4"/>
    <row r="414" x14ac:dyDescent="0.4"/>
    <row r="415" x14ac:dyDescent="0.4"/>
    <row r="416" x14ac:dyDescent="0.4"/>
    <row r="417" spans="2:9" x14ac:dyDescent="0.4"/>
    <row r="418" spans="2:9" x14ac:dyDescent="0.4"/>
    <row r="419" spans="2:9" x14ac:dyDescent="0.4"/>
    <row r="420" spans="2:9" x14ac:dyDescent="0.4"/>
    <row r="421" spans="2:9" x14ac:dyDescent="0.4"/>
    <row r="422" spans="2:9" x14ac:dyDescent="0.4"/>
    <row r="423" spans="2:9" x14ac:dyDescent="0.4"/>
    <row r="424" spans="2:9" x14ac:dyDescent="0.4"/>
    <row r="425" spans="2:9" x14ac:dyDescent="0.4"/>
    <row r="426" spans="2:9" x14ac:dyDescent="0.4"/>
    <row r="427" spans="2:9" x14ac:dyDescent="0.4"/>
    <row r="428" spans="2:9" x14ac:dyDescent="0.4"/>
    <row r="429" spans="2:9" x14ac:dyDescent="0.4"/>
    <row r="430" spans="2:9" x14ac:dyDescent="0.4">
      <c r="D430" s="988" t="s">
        <v>538</v>
      </c>
      <c r="E430" s="587"/>
      <c r="F430" s="587"/>
      <c r="G430" s="587"/>
      <c r="H430" s="587"/>
    </row>
    <row r="431" spans="2:9" x14ac:dyDescent="0.4">
      <c r="B431" s="5" t="s">
        <v>28</v>
      </c>
      <c r="D431" s="587"/>
      <c r="E431" s="587"/>
      <c r="F431" s="587"/>
      <c r="G431" s="587"/>
      <c r="H431" s="587"/>
      <c r="I431" t="s">
        <v>536</v>
      </c>
    </row>
    <row r="432" spans="2:9" x14ac:dyDescent="0.4"/>
    <row r="433" spans="2:2" x14ac:dyDescent="0.4">
      <c r="B433" s="781" t="s">
        <v>267</v>
      </c>
    </row>
    <row r="434" spans="2:2" x14ac:dyDescent="0.4">
      <c r="B434" s="781"/>
    </row>
    <row r="435" spans="2:2" x14ac:dyDescent="0.4">
      <c r="B435" s="781"/>
    </row>
    <row r="436" spans="2:2" x14ac:dyDescent="0.4"/>
    <row r="437" spans="2:2" x14ac:dyDescent="0.4"/>
    <row r="438" spans="2:2" x14ac:dyDescent="0.4"/>
    <row r="439" spans="2:2" x14ac:dyDescent="0.4"/>
    <row r="440" spans="2:2" x14ac:dyDescent="0.4"/>
    <row r="441" spans="2:2" x14ac:dyDescent="0.4"/>
    <row r="442" spans="2:2" x14ac:dyDescent="0.4"/>
    <row r="443" spans="2:2" x14ac:dyDescent="0.4"/>
    <row r="444" spans="2:2" x14ac:dyDescent="0.4"/>
    <row r="445" spans="2:2" x14ac:dyDescent="0.4"/>
    <row r="446" spans="2:2" x14ac:dyDescent="0.4"/>
    <row r="447" spans="2:2" x14ac:dyDescent="0.4"/>
    <row r="448" spans="2:2" x14ac:dyDescent="0.4"/>
    <row r="449" x14ac:dyDescent="0.4"/>
    <row r="450" x14ac:dyDescent="0.4"/>
    <row r="451" x14ac:dyDescent="0.4"/>
    <row r="452" x14ac:dyDescent="0.4"/>
    <row r="453" x14ac:dyDescent="0.4"/>
    <row r="454" x14ac:dyDescent="0.4"/>
    <row r="455" x14ac:dyDescent="0.4"/>
    <row r="456" x14ac:dyDescent="0.4"/>
    <row r="457" x14ac:dyDescent="0.4"/>
    <row r="458" x14ac:dyDescent="0.4"/>
    <row r="459" x14ac:dyDescent="0.4"/>
    <row r="460" x14ac:dyDescent="0.4"/>
    <row r="461" x14ac:dyDescent="0.4"/>
    <row r="462" x14ac:dyDescent="0.4"/>
    <row r="463" x14ac:dyDescent="0.4"/>
    <row r="464" x14ac:dyDescent="0.4"/>
    <row r="465" x14ac:dyDescent="0.4"/>
    <row r="466" x14ac:dyDescent="0.4"/>
    <row r="467" x14ac:dyDescent="0.4"/>
    <row r="468" x14ac:dyDescent="0.4"/>
    <row r="469" x14ac:dyDescent="0.4"/>
    <row r="470" x14ac:dyDescent="0.4"/>
    <row r="471" x14ac:dyDescent="0.4"/>
    <row r="472" x14ac:dyDescent="0.4"/>
    <row r="473" x14ac:dyDescent="0.4"/>
    <row r="474" x14ac:dyDescent="0.4"/>
    <row r="475" x14ac:dyDescent="0.4"/>
    <row r="476" x14ac:dyDescent="0.4"/>
    <row r="477" x14ac:dyDescent="0.4"/>
    <row r="478" x14ac:dyDescent="0.4"/>
    <row r="479" x14ac:dyDescent="0.4"/>
    <row r="480" x14ac:dyDescent="0.4"/>
    <row r="481" spans="2:9" x14ac:dyDescent="0.4"/>
    <row r="482" spans="2:9" x14ac:dyDescent="0.4"/>
    <row r="483" spans="2:9" x14ac:dyDescent="0.4"/>
    <row r="484" spans="2:9" x14ac:dyDescent="0.4"/>
    <row r="485" spans="2:9" x14ac:dyDescent="0.4"/>
    <row r="486" spans="2:9" x14ac:dyDescent="0.4"/>
    <row r="487" spans="2:9" x14ac:dyDescent="0.4"/>
    <row r="488" spans="2:9" x14ac:dyDescent="0.4"/>
    <row r="489" spans="2:9" x14ac:dyDescent="0.4"/>
    <row r="490" spans="2:9" x14ac:dyDescent="0.4"/>
    <row r="491" spans="2:9" x14ac:dyDescent="0.4"/>
    <row r="492" spans="2:9" x14ac:dyDescent="0.4"/>
    <row r="493" spans="2:9" x14ac:dyDescent="0.4">
      <c r="D493" s="983" t="s">
        <v>556</v>
      </c>
      <c r="E493" s="983"/>
      <c r="F493" s="983"/>
      <c r="G493" s="983"/>
      <c r="H493" s="983"/>
    </row>
    <row r="494" spans="2:9" x14ac:dyDescent="0.4">
      <c r="B494" s="5" t="s">
        <v>28</v>
      </c>
      <c r="D494" s="983"/>
      <c r="E494" s="983"/>
      <c r="F494" s="983"/>
      <c r="G494" s="983"/>
      <c r="H494" s="983"/>
      <c r="I494" t="s">
        <v>536</v>
      </c>
    </row>
    <row r="495" spans="2:9" x14ac:dyDescent="0.4"/>
    <row r="496" spans="2:9" x14ac:dyDescent="0.4">
      <c r="B496" s="781" t="s">
        <v>557</v>
      </c>
    </row>
    <row r="497" spans="2:2" x14ac:dyDescent="0.4">
      <c r="B497" s="781"/>
    </row>
    <row r="498" spans="2:2" x14ac:dyDescent="0.4">
      <c r="B498" s="781"/>
    </row>
    <row r="499" spans="2:2" x14ac:dyDescent="0.4"/>
    <row r="500" spans="2:2" x14ac:dyDescent="0.4"/>
    <row r="501" spans="2:2" x14ac:dyDescent="0.4"/>
    <row r="502" spans="2:2" x14ac:dyDescent="0.4"/>
    <row r="503" spans="2:2" x14ac:dyDescent="0.4"/>
    <row r="504" spans="2:2" x14ac:dyDescent="0.4"/>
    <row r="505" spans="2:2" x14ac:dyDescent="0.4"/>
    <row r="506" spans="2:2" x14ac:dyDescent="0.4"/>
    <row r="507" spans="2:2" x14ac:dyDescent="0.4"/>
    <row r="508" spans="2:2" x14ac:dyDescent="0.4"/>
    <row r="509" spans="2:2" x14ac:dyDescent="0.4"/>
    <row r="510" spans="2:2" x14ac:dyDescent="0.4"/>
    <row r="511" spans="2:2" x14ac:dyDescent="0.4"/>
    <row r="512" spans="2:2" x14ac:dyDescent="0.4"/>
    <row r="513" spans="2:9" x14ac:dyDescent="0.4"/>
    <row r="514" spans="2:9" x14ac:dyDescent="0.4"/>
    <row r="515" spans="2:9" x14ac:dyDescent="0.4"/>
    <row r="516" spans="2:9" x14ac:dyDescent="0.4"/>
    <row r="517" spans="2:9" x14ac:dyDescent="0.4"/>
    <row r="518" spans="2:9" x14ac:dyDescent="0.4"/>
    <row r="519" spans="2:9" x14ac:dyDescent="0.4"/>
    <row r="520" spans="2:9" x14ac:dyDescent="0.4"/>
    <row r="521" spans="2:9" x14ac:dyDescent="0.4"/>
    <row r="522" spans="2:9" x14ac:dyDescent="0.4"/>
    <row r="523" spans="2:9" x14ac:dyDescent="0.4"/>
    <row r="524" spans="2:9" x14ac:dyDescent="0.4">
      <c r="D524" s="983" t="s">
        <v>539</v>
      </c>
      <c r="E524" s="983"/>
      <c r="F524" s="983"/>
      <c r="G524" s="983"/>
      <c r="H524" s="983"/>
    </row>
    <row r="525" spans="2:9" x14ac:dyDescent="0.4">
      <c r="B525" s="5" t="s">
        <v>28</v>
      </c>
      <c r="D525" s="983"/>
      <c r="E525" s="983"/>
      <c r="F525" s="983"/>
      <c r="G525" s="983"/>
      <c r="H525" s="983"/>
      <c r="I525" t="s">
        <v>536</v>
      </c>
    </row>
    <row r="526" spans="2:9" x14ac:dyDescent="0.4"/>
    <row r="527" spans="2:9" x14ac:dyDescent="0.4">
      <c r="B527" s="781" t="s">
        <v>267</v>
      </c>
    </row>
    <row r="528" spans="2:9" x14ac:dyDescent="0.4">
      <c r="B528" s="781"/>
    </row>
    <row r="529" spans="2:2" x14ac:dyDescent="0.4">
      <c r="B529" s="781"/>
    </row>
    <row r="530" spans="2:2" x14ac:dyDescent="0.4"/>
    <row r="531" spans="2:2" x14ac:dyDescent="0.4"/>
    <row r="532" spans="2:2" x14ac:dyDescent="0.4"/>
    <row r="533" spans="2:2" x14ac:dyDescent="0.4"/>
    <row r="534" spans="2:2" x14ac:dyDescent="0.4"/>
    <row r="535" spans="2:2" x14ac:dyDescent="0.4"/>
    <row r="536" spans="2:2" x14ac:dyDescent="0.4"/>
    <row r="537" spans="2:2" x14ac:dyDescent="0.4"/>
    <row r="538" spans="2:2" x14ac:dyDescent="0.4"/>
    <row r="539" spans="2:2" x14ac:dyDescent="0.4"/>
    <row r="540" spans="2:2" x14ac:dyDescent="0.4"/>
    <row r="541" spans="2:2" x14ac:dyDescent="0.4"/>
    <row r="542" spans="2:2" x14ac:dyDescent="0.4"/>
    <row r="543" spans="2:2" x14ac:dyDescent="0.4"/>
    <row r="544" spans="2:2" x14ac:dyDescent="0.4"/>
    <row r="545" spans="2:24" x14ac:dyDescent="0.4"/>
    <row r="546" spans="2:24" x14ac:dyDescent="0.4"/>
    <row r="547" spans="2:24" x14ac:dyDescent="0.4"/>
    <row r="548" spans="2:24" x14ac:dyDescent="0.4"/>
    <row r="549" spans="2:24" x14ac:dyDescent="0.4"/>
    <row r="550" spans="2:24" x14ac:dyDescent="0.4"/>
    <row r="551" spans="2:24" x14ac:dyDescent="0.4"/>
    <row r="552" spans="2:24" x14ac:dyDescent="0.4"/>
    <row r="553" spans="2:24" x14ac:dyDescent="0.4"/>
    <row r="554" spans="2:24" x14ac:dyDescent="0.4"/>
    <row r="555" spans="2:24" x14ac:dyDescent="0.4"/>
    <row r="556" spans="2:24" x14ac:dyDescent="0.4"/>
    <row r="557" spans="2:24" x14ac:dyDescent="0.4">
      <c r="D557" s="641" t="s">
        <v>541</v>
      </c>
      <c r="E557" s="641"/>
      <c r="F557" s="641"/>
      <c r="G557" s="641"/>
      <c r="H557" s="641"/>
    </row>
    <row r="558" spans="2:24" ht="15" thickBot="1" x14ac:dyDescent="0.45">
      <c r="B558" s="5" t="s">
        <v>28</v>
      </c>
      <c r="D558" s="641"/>
      <c r="E558" s="641"/>
      <c r="F558" s="641"/>
      <c r="G558" s="641"/>
      <c r="H558" s="641"/>
      <c r="I558" t="s">
        <v>540</v>
      </c>
    </row>
    <row r="559" spans="2:24" x14ac:dyDescent="0.4">
      <c r="R559" s="898" t="s">
        <v>615</v>
      </c>
      <c r="S559" s="899"/>
      <c r="T559" s="899"/>
      <c r="U559" s="899"/>
      <c r="V559" s="899"/>
      <c r="W559" s="899"/>
      <c r="X559" s="900"/>
    </row>
    <row r="560" spans="2:24" ht="14.7" customHeight="1" x14ac:dyDescent="0.4">
      <c r="B560" s="781" t="s">
        <v>268</v>
      </c>
      <c r="C560" s="781"/>
      <c r="R560" s="901"/>
      <c r="S560" s="701"/>
      <c r="T560" s="701"/>
      <c r="U560" s="701"/>
      <c r="V560" s="701"/>
      <c r="W560" s="701"/>
      <c r="X560" s="902"/>
    </row>
    <row r="561" spans="2:24" x14ac:dyDescent="0.4">
      <c r="B561" s="781"/>
      <c r="C561" s="781"/>
      <c r="R561" s="901"/>
      <c r="S561" s="701"/>
      <c r="T561" s="701"/>
      <c r="U561" s="701"/>
      <c r="V561" s="701"/>
      <c r="W561" s="701"/>
      <c r="X561" s="902"/>
    </row>
    <row r="562" spans="2:24" x14ac:dyDescent="0.4">
      <c r="B562" s="2"/>
      <c r="C562" s="2"/>
      <c r="R562" s="901"/>
      <c r="S562" s="701"/>
      <c r="T562" s="701"/>
      <c r="U562" s="701"/>
      <c r="V562" s="701"/>
      <c r="W562" s="701"/>
      <c r="X562" s="902"/>
    </row>
    <row r="563" spans="2:24" ht="15" thickBot="1" x14ac:dyDescent="0.45">
      <c r="B563" s="781" t="s">
        <v>8</v>
      </c>
      <c r="R563" s="903"/>
      <c r="S563" s="904"/>
      <c r="T563" s="904"/>
      <c r="U563" s="904"/>
      <c r="V563" s="904"/>
      <c r="W563" s="904"/>
      <c r="X563" s="905"/>
    </row>
    <row r="564" spans="2:24" ht="15" thickBot="1" x14ac:dyDescent="0.45">
      <c r="B564" s="781"/>
    </row>
    <row r="565" spans="2:24" x14ac:dyDescent="0.4">
      <c r="B565" s="781"/>
      <c r="R565" s="906" t="s">
        <v>616</v>
      </c>
      <c r="S565" s="582"/>
      <c r="T565" s="582"/>
      <c r="U565" s="582"/>
      <c r="V565" s="582"/>
      <c r="W565" s="582"/>
      <c r="X565" s="583"/>
    </row>
    <row r="566" spans="2:24" x14ac:dyDescent="0.4">
      <c r="R566" s="877"/>
      <c r="S566" s="534"/>
      <c r="T566" s="534"/>
      <c r="U566" s="534"/>
      <c r="V566" s="534"/>
      <c r="W566" s="534"/>
      <c r="X566" s="584"/>
    </row>
    <row r="567" spans="2:24" x14ac:dyDescent="0.4">
      <c r="R567" s="877"/>
      <c r="S567" s="534"/>
      <c r="T567" s="534"/>
      <c r="U567" s="534"/>
      <c r="V567" s="534"/>
      <c r="W567" s="534"/>
      <c r="X567" s="584"/>
    </row>
    <row r="568" spans="2:24" x14ac:dyDescent="0.4">
      <c r="R568" s="877"/>
      <c r="S568" s="534"/>
      <c r="T568" s="534"/>
      <c r="U568" s="534"/>
      <c r="V568" s="534"/>
      <c r="W568" s="534"/>
      <c r="X568" s="584"/>
    </row>
    <row r="569" spans="2:24" ht="15" thickBot="1" x14ac:dyDescent="0.45">
      <c r="R569" s="907"/>
      <c r="S569" s="585"/>
      <c r="T569" s="585"/>
      <c r="U569" s="585"/>
      <c r="V569" s="585"/>
      <c r="W569" s="585"/>
      <c r="X569" s="586"/>
    </row>
    <row r="570" spans="2:24" ht="15" thickBot="1" x14ac:dyDescent="0.45"/>
    <row r="571" spans="2:24" x14ac:dyDescent="0.4">
      <c r="R571" s="12" t="s">
        <v>617</v>
      </c>
      <c r="S571" s="24"/>
      <c r="T571" s="81"/>
    </row>
    <row r="572" spans="2:24" x14ac:dyDescent="0.4">
      <c r="R572" s="13"/>
      <c r="S572" s="17"/>
    </row>
    <row r="573" spans="2:24" x14ac:dyDescent="0.4">
      <c r="R573" s="13"/>
      <c r="S573" s="17"/>
    </row>
    <row r="574" spans="2:24" x14ac:dyDescent="0.4">
      <c r="R574" s="13"/>
      <c r="S574" s="17"/>
    </row>
    <row r="575" spans="2:24" ht="15" thickBot="1" x14ac:dyDescent="0.45">
      <c r="R575" s="18"/>
      <c r="S575" s="27"/>
    </row>
    <row r="576" spans="2:24" x14ac:dyDescent="0.4"/>
    <row r="577" x14ac:dyDescent="0.4"/>
    <row r="578" x14ac:dyDescent="0.4"/>
    <row r="579" x14ac:dyDescent="0.4"/>
    <row r="580" x14ac:dyDescent="0.4"/>
    <row r="581" x14ac:dyDescent="0.4"/>
    <row r="582" x14ac:dyDescent="0.4"/>
    <row r="583" x14ac:dyDescent="0.4"/>
    <row r="584" x14ac:dyDescent="0.4"/>
    <row r="585" x14ac:dyDescent="0.4"/>
    <row r="586" x14ac:dyDescent="0.4"/>
    <row r="587" x14ac:dyDescent="0.4"/>
    <row r="588" x14ac:dyDescent="0.4"/>
    <row r="589" x14ac:dyDescent="0.4"/>
    <row r="590" x14ac:dyDescent="0.4"/>
    <row r="591" x14ac:dyDescent="0.4"/>
    <row r="592" x14ac:dyDescent="0.4"/>
    <row r="593" x14ac:dyDescent="0.4"/>
    <row r="594" x14ac:dyDescent="0.4"/>
    <row r="595" x14ac:dyDescent="0.4"/>
    <row r="596" x14ac:dyDescent="0.4"/>
    <row r="597" x14ac:dyDescent="0.4"/>
    <row r="598" x14ac:dyDescent="0.4"/>
    <row r="599" x14ac:dyDescent="0.4"/>
    <row r="600" x14ac:dyDescent="0.4"/>
    <row r="601" x14ac:dyDescent="0.4"/>
    <row r="602" x14ac:dyDescent="0.4"/>
    <row r="603" x14ac:dyDescent="0.4"/>
    <row r="604" x14ac:dyDescent="0.4"/>
    <row r="605" x14ac:dyDescent="0.4"/>
    <row r="606" x14ac:dyDescent="0.4"/>
    <row r="607" x14ac:dyDescent="0.4"/>
    <row r="608" x14ac:dyDescent="0.4"/>
    <row r="609" spans="2:9" x14ac:dyDescent="0.4"/>
    <row r="610" spans="2:9" x14ac:dyDescent="0.4"/>
    <row r="611" spans="2:9" x14ac:dyDescent="0.4"/>
    <row r="612" spans="2:9" x14ac:dyDescent="0.4"/>
    <row r="613" spans="2:9" x14ac:dyDescent="0.4"/>
    <row r="614" spans="2:9" x14ac:dyDescent="0.4"/>
    <row r="615" spans="2:9" x14ac:dyDescent="0.4"/>
    <row r="616" spans="2:9" x14ac:dyDescent="0.4"/>
    <row r="617" spans="2:9" x14ac:dyDescent="0.4"/>
    <row r="618" spans="2:9" x14ac:dyDescent="0.4"/>
    <row r="619" spans="2:9" x14ac:dyDescent="0.4"/>
    <row r="620" spans="2:9" x14ac:dyDescent="0.4"/>
    <row r="621" spans="2:9" x14ac:dyDescent="0.4">
      <c r="D621" s="587" t="s">
        <v>542</v>
      </c>
      <c r="E621" s="587"/>
      <c r="F621" s="587"/>
      <c r="G621" s="587"/>
      <c r="H621" s="587"/>
    </row>
    <row r="622" spans="2:9" x14ac:dyDescent="0.4">
      <c r="B622" s="5" t="s">
        <v>28</v>
      </c>
      <c r="D622" s="587"/>
      <c r="E622" s="587"/>
      <c r="F622" s="587"/>
      <c r="G622" s="587"/>
      <c r="H622" s="587"/>
      <c r="I622" t="s">
        <v>540</v>
      </c>
    </row>
    <row r="623" spans="2:9" x14ac:dyDescent="0.4"/>
    <row r="624" spans="2:9" x14ac:dyDescent="0.4">
      <c r="B624" s="781" t="s">
        <v>268</v>
      </c>
      <c r="C624" s="781"/>
    </row>
    <row r="625" spans="2:3" x14ac:dyDescent="0.4">
      <c r="B625" s="781"/>
      <c r="C625" s="781"/>
    </row>
    <row r="626" spans="2:3" x14ac:dyDescent="0.4"/>
    <row r="627" spans="2:3" x14ac:dyDescent="0.4"/>
    <row r="628" spans="2:3" x14ac:dyDescent="0.4"/>
    <row r="629" spans="2:3" x14ac:dyDescent="0.4"/>
    <row r="630" spans="2:3" x14ac:dyDescent="0.4"/>
    <row r="631" spans="2:3" x14ac:dyDescent="0.4"/>
    <row r="632" spans="2:3" x14ac:dyDescent="0.4"/>
    <row r="633" spans="2:3" x14ac:dyDescent="0.4"/>
    <row r="634" spans="2:3" x14ac:dyDescent="0.4"/>
    <row r="635" spans="2:3" x14ac:dyDescent="0.4"/>
    <row r="636" spans="2:3" x14ac:dyDescent="0.4"/>
    <row r="637" spans="2:3" x14ac:dyDescent="0.4"/>
    <row r="638" spans="2:3" x14ac:dyDescent="0.4"/>
    <row r="639" spans="2:3" x14ac:dyDescent="0.4"/>
    <row r="640" spans="2:3" x14ac:dyDescent="0.4"/>
    <row r="641" spans="2:9" x14ac:dyDescent="0.4"/>
    <row r="642" spans="2:9" x14ac:dyDescent="0.4"/>
    <row r="643" spans="2:9" x14ac:dyDescent="0.4"/>
    <row r="644" spans="2:9" x14ac:dyDescent="0.4"/>
    <row r="645" spans="2:9" x14ac:dyDescent="0.4"/>
    <row r="646" spans="2:9" x14ac:dyDescent="0.4"/>
    <row r="647" spans="2:9" x14ac:dyDescent="0.4">
      <c r="D647" s="277" t="s">
        <v>543</v>
      </c>
    </row>
    <row r="648" spans="2:9" x14ac:dyDescent="0.4"/>
    <row r="649" spans="2:9" x14ac:dyDescent="0.4"/>
    <row r="650" spans="2:9" x14ac:dyDescent="0.4"/>
    <row r="651" spans="2:9" x14ac:dyDescent="0.4"/>
    <row r="652" spans="2:9" x14ac:dyDescent="0.4"/>
    <row r="653" spans="2:9" x14ac:dyDescent="0.4">
      <c r="D653" s="985" t="s">
        <v>544</v>
      </c>
      <c r="E653" s="985"/>
      <c r="F653" s="985"/>
      <c r="G653" s="985"/>
      <c r="H653" s="985"/>
    </row>
    <row r="654" spans="2:9" x14ac:dyDescent="0.4">
      <c r="B654" s="5" t="s">
        <v>28</v>
      </c>
      <c r="D654" s="985"/>
      <c r="E654" s="985"/>
      <c r="F654" s="985"/>
      <c r="G654" s="985"/>
      <c r="H654" s="985"/>
      <c r="I654" t="s">
        <v>545</v>
      </c>
    </row>
    <row r="655" spans="2:9" x14ac:dyDescent="0.4"/>
    <row r="656" spans="2:9" x14ac:dyDescent="0.4">
      <c r="B656" s="926" t="s">
        <v>544</v>
      </c>
      <c r="C656" s="926"/>
    </row>
    <row r="657" spans="2:3" x14ac:dyDescent="0.4">
      <c r="B657" s="926"/>
      <c r="C657" s="926"/>
    </row>
    <row r="658" spans="2:3" x14ac:dyDescent="0.4"/>
    <row r="659" spans="2:3" x14ac:dyDescent="0.4"/>
    <row r="660" spans="2:3" x14ac:dyDescent="0.4"/>
    <row r="661" spans="2:3" x14ac:dyDescent="0.4"/>
    <row r="662" spans="2:3" x14ac:dyDescent="0.4"/>
    <row r="663" spans="2:3" x14ac:dyDescent="0.4"/>
    <row r="664" spans="2:3" x14ac:dyDescent="0.4"/>
    <row r="665" spans="2:3" x14ac:dyDescent="0.4"/>
    <row r="666" spans="2:3" x14ac:dyDescent="0.4"/>
    <row r="667" spans="2:3" x14ac:dyDescent="0.4"/>
    <row r="668" spans="2:3" x14ac:dyDescent="0.4"/>
    <row r="669" spans="2:3" x14ac:dyDescent="0.4"/>
    <row r="670" spans="2:3" x14ac:dyDescent="0.4"/>
    <row r="671" spans="2:3" x14ac:dyDescent="0.4"/>
    <row r="672" spans="2:3" x14ac:dyDescent="0.4"/>
    <row r="673" x14ac:dyDescent="0.4"/>
    <row r="674" x14ac:dyDescent="0.4"/>
    <row r="675" x14ac:dyDescent="0.4"/>
    <row r="676" x14ac:dyDescent="0.4"/>
    <row r="677" x14ac:dyDescent="0.4"/>
    <row r="678" x14ac:dyDescent="0.4"/>
    <row r="679" x14ac:dyDescent="0.4"/>
    <row r="680" x14ac:dyDescent="0.4"/>
    <row r="681" x14ac:dyDescent="0.4"/>
    <row r="682" x14ac:dyDescent="0.4"/>
    <row r="683" x14ac:dyDescent="0.4"/>
    <row r="684" x14ac:dyDescent="0.4"/>
    <row r="685" x14ac:dyDescent="0.4"/>
    <row r="686" x14ac:dyDescent="0.4"/>
    <row r="687" x14ac:dyDescent="0.4"/>
    <row r="688" x14ac:dyDescent="0.4"/>
    <row r="689" x14ac:dyDescent="0.4"/>
    <row r="690" x14ac:dyDescent="0.4"/>
    <row r="691" x14ac:dyDescent="0.4"/>
    <row r="692" x14ac:dyDescent="0.4"/>
    <row r="693" x14ac:dyDescent="0.4"/>
    <row r="694" x14ac:dyDescent="0.4"/>
    <row r="695" x14ac:dyDescent="0.4"/>
    <row r="696" x14ac:dyDescent="0.4"/>
    <row r="697" x14ac:dyDescent="0.4"/>
    <row r="698" x14ac:dyDescent="0.4"/>
    <row r="699" x14ac:dyDescent="0.4"/>
    <row r="700" x14ac:dyDescent="0.4"/>
    <row r="701" x14ac:dyDescent="0.4"/>
    <row r="702" x14ac:dyDescent="0.4"/>
    <row r="703" x14ac:dyDescent="0.4"/>
    <row r="704" x14ac:dyDescent="0.4"/>
    <row r="705" x14ac:dyDescent="0.4"/>
    <row r="706" x14ac:dyDescent="0.4"/>
    <row r="707" x14ac:dyDescent="0.4"/>
    <row r="708" x14ac:dyDescent="0.4"/>
    <row r="709" x14ac:dyDescent="0.4"/>
    <row r="710" x14ac:dyDescent="0.4"/>
    <row r="711" x14ac:dyDescent="0.4"/>
    <row r="712" x14ac:dyDescent="0.4"/>
    <row r="713" x14ac:dyDescent="0.4"/>
    <row r="714" x14ac:dyDescent="0.4"/>
    <row r="715" x14ac:dyDescent="0.4"/>
    <row r="716" x14ac:dyDescent="0.4"/>
    <row r="717" x14ac:dyDescent="0.4"/>
    <row r="718" x14ac:dyDescent="0.4"/>
    <row r="719" x14ac:dyDescent="0.4"/>
    <row r="720" x14ac:dyDescent="0.4"/>
    <row r="721" spans="2:9" x14ac:dyDescent="0.4"/>
    <row r="722" spans="2:9" x14ac:dyDescent="0.4"/>
    <row r="723" spans="2:9" x14ac:dyDescent="0.4"/>
    <row r="724" spans="2:9" x14ac:dyDescent="0.4"/>
    <row r="725" spans="2:9" x14ac:dyDescent="0.4">
      <c r="D725" s="641" t="s">
        <v>547</v>
      </c>
      <c r="E725" s="641"/>
      <c r="F725" s="641"/>
      <c r="G725" s="641"/>
      <c r="H725" s="641"/>
    </row>
    <row r="726" spans="2:9" x14ac:dyDescent="0.4">
      <c r="B726" s="5" t="s">
        <v>28</v>
      </c>
      <c r="D726" s="641"/>
      <c r="E726" s="641"/>
      <c r="F726" s="641"/>
      <c r="G726" s="641"/>
      <c r="H726" s="641"/>
      <c r="I726" t="s">
        <v>546</v>
      </c>
    </row>
    <row r="727" spans="2:9" x14ac:dyDescent="0.4"/>
    <row r="728" spans="2:9" ht="16.3" x14ac:dyDescent="0.4">
      <c r="B728" s="5" t="s">
        <v>558</v>
      </c>
    </row>
    <row r="729" spans="2:9" x14ac:dyDescent="0.4"/>
    <row r="730" spans="2:9" x14ac:dyDescent="0.4"/>
    <row r="731" spans="2:9" x14ac:dyDescent="0.4"/>
    <row r="732" spans="2:9" x14ac:dyDescent="0.4"/>
    <row r="733" spans="2:9" x14ac:dyDescent="0.4"/>
    <row r="734" spans="2:9" x14ac:dyDescent="0.4"/>
    <row r="735" spans="2:9" x14ac:dyDescent="0.4"/>
    <row r="736" spans="2:9" x14ac:dyDescent="0.4"/>
    <row r="737" x14ac:dyDescent="0.4"/>
    <row r="738" x14ac:dyDescent="0.4"/>
    <row r="739" x14ac:dyDescent="0.4"/>
    <row r="740" x14ac:dyDescent="0.4"/>
    <row r="741" x14ac:dyDescent="0.4"/>
    <row r="742" x14ac:dyDescent="0.4"/>
    <row r="743" x14ac:dyDescent="0.4"/>
    <row r="744" x14ac:dyDescent="0.4"/>
    <row r="745" x14ac:dyDescent="0.4"/>
    <row r="746" x14ac:dyDescent="0.4"/>
    <row r="747" x14ac:dyDescent="0.4"/>
    <row r="748" x14ac:dyDescent="0.4"/>
    <row r="749" x14ac:dyDescent="0.4"/>
    <row r="750" x14ac:dyDescent="0.4"/>
    <row r="751" x14ac:dyDescent="0.4"/>
    <row r="752" x14ac:dyDescent="0.4"/>
    <row r="753" x14ac:dyDescent="0.4"/>
    <row r="754" x14ac:dyDescent="0.4"/>
    <row r="755" x14ac:dyDescent="0.4"/>
    <row r="756" x14ac:dyDescent="0.4"/>
    <row r="757" x14ac:dyDescent="0.4"/>
    <row r="758" x14ac:dyDescent="0.4"/>
    <row r="759" x14ac:dyDescent="0.4"/>
    <row r="760" x14ac:dyDescent="0.4"/>
    <row r="761" x14ac:dyDescent="0.4"/>
    <row r="762" x14ac:dyDescent="0.4"/>
    <row r="763" x14ac:dyDescent="0.4"/>
    <row r="764" x14ac:dyDescent="0.4"/>
    <row r="765" x14ac:dyDescent="0.4"/>
    <row r="766" x14ac:dyDescent="0.4"/>
    <row r="767" x14ac:dyDescent="0.4"/>
    <row r="768" x14ac:dyDescent="0.4"/>
    <row r="769" x14ac:dyDescent="0.4"/>
    <row r="770" x14ac:dyDescent="0.4"/>
    <row r="771" x14ac:dyDescent="0.4"/>
    <row r="772" x14ac:dyDescent="0.4"/>
    <row r="773" x14ac:dyDescent="0.4"/>
    <row r="774" x14ac:dyDescent="0.4"/>
    <row r="775" x14ac:dyDescent="0.4"/>
    <row r="776" x14ac:dyDescent="0.4"/>
    <row r="777" x14ac:dyDescent="0.4"/>
    <row r="778" x14ac:dyDescent="0.4"/>
    <row r="779" x14ac:dyDescent="0.4"/>
    <row r="780" x14ac:dyDescent="0.4"/>
    <row r="781" x14ac:dyDescent="0.4"/>
    <row r="782" x14ac:dyDescent="0.4"/>
    <row r="783" x14ac:dyDescent="0.4"/>
    <row r="784" x14ac:dyDescent="0.4"/>
    <row r="785" spans="2:9" x14ac:dyDescent="0.4"/>
    <row r="786" spans="2:9" x14ac:dyDescent="0.4"/>
    <row r="787" spans="2:9" x14ac:dyDescent="0.4">
      <c r="D787" s="987" t="s">
        <v>548</v>
      </c>
      <c r="E787" s="987"/>
      <c r="F787" s="987"/>
      <c r="G787" s="987"/>
      <c r="H787" s="987"/>
    </row>
    <row r="788" spans="2:9" x14ac:dyDescent="0.4">
      <c r="B788" s="5" t="s">
        <v>28</v>
      </c>
      <c r="D788" s="987"/>
      <c r="E788" s="987"/>
      <c r="F788" s="987"/>
      <c r="G788" s="987"/>
      <c r="H788" s="987"/>
      <c r="I788" t="s">
        <v>546</v>
      </c>
    </row>
    <row r="789" spans="2:9" x14ac:dyDescent="0.4"/>
    <row r="790" spans="2:9" ht="16.3" x14ac:dyDescent="0.4">
      <c r="B790" s="5" t="s">
        <v>558</v>
      </c>
    </row>
    <row r="791" spans="2:9" x14ac:dyDescent="0.4"/>
    <row r="792" spans="2:9" x14ac:dyDescent="0.4"/>
    <row r="793" spans="2:9" x14ac:dyDescent="0.4"/>
    <row r="794" spans="2:9" x14ac:dyDescent="0.4"/>
    <row r="795" spans="2:9" x14ac:dyDescent="0.4"/>
    <row r="796" spans="2:9" x14ac:dyDescent="0.4"/>
    <row r="797" spans="2:9" x14ac:dyDescent="0.4"/>
    <row r="798" spans="2:9" x14ac:dyDescent="0.4"/>
    <row r="799" spans="2:9" x14ac:dyDescent="0.4"/>
    <row r="800" spans="2:9" x14ac:dyDescent="0.4"/>
    <row r="801" x14ac:dyDescent="0.4"/>
    <row r="802" x14ac:dyDescent="0.4"/>
    <row r="803" x14ac:dyDescent="0.4"/>
    <row r="804" x14ac:dyDescent="0.4"/>
    <row r="805" x14ac:dyDescent="0.4"/>
    <row r="806" x14ac:dyDescent="0.4"/>
    <row r="807" x14ac:dyDescent="0.4"/>
    <row r="808" x14ac:dyDescent="0.4"/>
    <row r="809" x14ac:dyDescent="0.4"/>
    <row r="810" x14ac:dyDescent="0.4"/>
    <row r="811" x14ac:dyDescent="0.4"/>
    <row r="812" x14ac:dyDescent="0.4"/>
    <row r="813" x14ac:dyDescent="0.4"/>
    <row r="814" x14ac:dyDescent="0.4"/>
    <row r="815" x14ac:dyDescent="0.4"/>
    <row r="816" x14ac:dyDescent="0.4"/>
    <row r="817" spans="2:9" x14ac:dyDescent="0.4"/>
    <row r="818" spans="2:9" x14ac:dyDescent="0.4"/>
    <row r="819" spans="2:9" x14ac:dyDescent="0.4"/>
    <row r="820" spans="2:9" x14ac:dyDescent="0.4"/>
    <row r="821" spans="2:9" x14ac:dyDescent="0.4"/>
    <row r="822" spans="2:9" x14ac:dyDescent="0.4"/>
    <row r="823" spans="2:9" x14ac:dyDescent="0.4">
      <c r="D823" s="641" t="s">
        <v>227</v>
      </c>
      <c r="E823" s="641"/>
      <c r="F823" s="641"/>
      <c r="G823" s="641"/>
      <c r="H823" s="641"/>
    </row>
    <row r="824" spans="2:9" x14ac:dyDescent="0.4">
      <c r="B824" s="5" t="s">
        <v>28</v>
      </c>
      <c r="D824" s="641"/>
      <c r="E824" s="641"/>
      <c r="F824" s="641"/>
      <c r="G824" s="641"/>
      <c r="H824" s="641"/>
      <c r="I824" t="s">
        <v>546</v>
      </c>
    </row>
    <row r="825" spans="2:9" x14ac:dyDescent="0.4"/>
    <row r="826" spans="2:9" x14ac:dyDescent="0.4"/>
    <row r="827" spans="2:9" x14ac:dyDescent="0.4">
      <c r="B827" s="781" t="s">
        <v>559</v>
      </c>
      <c r="C827" s="781"/>
    </row>
    <row r="828" spans="2:9" x14ac:dyDescent="0.4">
      <c r="B828" s="781"/>
      <c r="C828" s="781"/>
    </row>
    <row r="829" spans="2:9" x14ac:dyDescent="0.4"/>
    <row r="830" spans="2:9" x14ac:dyDescent="0.4"/>
    <row r="831" spans="2:9" x14ac:dyDescent="0.4"/>
    <row r="832" spans="2:9" x14ac:dyDescent="0.4"/>
    <row r="833" x14ac:dyDescent="0.4"/>
    <row r="834" x14ac:dyDescent="0.4"/>
    <row r="835" x14ac:dyDescent="0.4"/>
    <row r="836" x14ac:dyDescent="0.4"/>
    <row r="837" x14ac:dyDescent="0.4"/>
    <row r="838" x14ac:dyDescent="0.4"/>
    <row r="839" x14ac:dyDescent="0.4"/>
    <row r="840" x14ac:dyDescent="0.4"/>
    <row r="841" x14ac:dyDescent="0.4"/>
    <row r="842" x14ac:dyDescent="0.4"/>
    <row r="843" x14ac:dyDescent="0.4"/>
    <row r="844" x14ac:dyDescent="0.4"/>
    <row r="845" x14ac:dyDescent="0.4"/>
    <row r="846" x14ac:dyDescent="0.4"/>
    <row r="847" x14ac:dyDescent="0.4"/>
    <row r="848" x14ac:dyDescent="0.4"/>
    <row r="849" x14ac:dyDescent="0.4"/>
    <row r="850" x14ac:dyDescent="0.4"/>
    <row r="851" x14ac:dyDescent="0.4"/>
    <row r="852" x14ac:dyDescent="0.4"/>
    <row r="853" x14ac:dyDescent="0.4"/>
    <row r="854" x14ac:dyDescent="0.4"/>
    <row r="855" x14ac:dyDescent="0.4"/>
    <row r="856" x14ac:dyDescent="0.4"/>
    <row r="857" x14ac:dyDescent="0.4"/>
    <row r="858" x14ac:dyDescent="0.4"/>
    <row r="859" x14ac:dyDescent="0.4"/>
    <row r="860" x14ac:dyDescent="0.4"/>
    <row r="861" x14ac:dyDescent="0.4"/>
    <row r="862" x14ac:dyDescent="0.4"/>
    <row r="863" x14ac:dyDescent="0.4"/>
    <row r="864" x14ac:dyDescent="0.4"/>
    <row r="865" x14ac:dyDescent="0.4"/>
    <row r="866" x14ac:dyDescent="0.4"/>
    <row r="867" x14ac:dyDescent="0.4"/>
    <row r="868" x14ac:dyDescent="0.4"/>
    <row r="869" x14ac:dyDescent="0.4"/>
    <row r="870" x14ac:dyDescent="0.4"/>
    <row r="871" x14ac:dyDescent="0.4"/>
    <row r="872" x14ac:dyDescent="0.4"/>
    <row r="873" x14ac:dyDescent="0.4"/>
    <row r="874" x14ac:dyDescent="0.4"/>
    <row r="875" x14ac:dyDescent="0.4"/>
    <row r="876" x14ac:dyDescent="0.4"/>
    <row r="877" x14ac:dyDescent="0.4"/>
    <row r="878" x14ac:dyDescent="0.4"/>
    <row r="879" x14ac:dyDescent="0.4"/>
    <row r="880" x14ac:dyDescent="0.4"/>
    <row r="881" spans="2:9" x14ac:dyDescent="0.4"/>
    <row r="882" spans="2:9" x14ac:dyDescent="0.4"/>
    <row r="883" spans="2:9" x14ac:dyDescent="0.4">
      <c r="D883" s="986" t="s">
        <v>551</v>
      </c>
      <c r="E883" s="987"/>
      <c r="F883" s="987"/>
      <c r="G883" s="987"/>
      <c r="H883" s="987"/>
    </row>
    <row r="884" spans="2:9" x14ac:dyDescent="0.4">
      <c r="B884" s="5" t="s">
        <v>28</v>
      </c>
      <c r="D884" s="987"/>
      <c r="E884" s="987"/>
      <c r="F884" s="987"/>
      <c r="G884" s="987"/>
      <c r="H884" s="987"/>
      <c r="I884" t="s">
        <v>550</v>
      </c>
    </row>
    <row r="885" spans="2:9" x14ac:dyDescent="0.4"/>
    <row r="886" spans="2:9" x14ac:dyDescent="0.4">
      <c r="B886" s="781" t="s">
        <v>549</v>
      </c>
      <c r="C886" s="781"/>
    </row>
    <row r="887" spans="2:9" x14ac:dyDescent="0.4">
      <c r="B887" s="781"/>
      <c r="C887" s="781"/>
    </row>
    <row r="888" spans="2:9" x14ac:dyDescent="0.4"/>
    <row r="889" spans="2:9" x14ac:dyDescent="0.4"/>
    <row r="890" spans="2:9" x14ac:dyDescent="0.4"/>
    <row r="891" spans="2:9" x14ac:dyDescent="0.4"/>
    <row r="892" spans="2:9" x14ac:dyDescent="0.4"/>
    <row r="893" spans="2:9" x14ac:dyDescent="0.4"/>
    <row r="894" spans="2:9" x14ac:dyDescent="0.4"/>
    <row r="895" spans="2:9" x14ac:dyDescent="0.4"/>
    <row r="896" spans="2:9" x14ac:dyDescent="0.4"/>
    <row r="897" x14ac:dyDescent="0.4"/>
    <row r="898" x14ac:dyDescent="0.4"/>
    <row r="899" x14ac:dyDescent="0.4"/>
    <row r="900" x14ac:dyDescent="0.4"/>
    <row r="901" x14ac:dyDescent="0.4"/>
    <row r="902" x14ac:dyDescent="0.4"/>
    <row r="903" x14ac:dyDescent="0.4"/>
    <row r="904" x14ac:dyDescent="0.4"/>
    <row r="905" x14ac:dyDescent="0.4"/>
    <row r="906" x14ac:dyDescent="0.4"/>
    <row r="907" x14ac:dyDescent="0.4"/>
    <row r="908" x14ac:dyDescent="0.4"/>
    <row r="909" x14ac:dyDescent="0.4"/>
    <row r="910" x14ac:dyDescent="0.4"/>
    <row r="911" x14ac:dyDescent="0.4"/>
    <row r="912" x14ac:dyDescent="0.4"/>
    <row r="913" x14ac:dyDescent="0.4"/>
    <row r="914" x14ac:dyDescent="0.4"/>
    <row r="915" x14ac:dyDescent="0.4"/>
    <row r="916" x14ac:dyDescent="0.4"/>
    <row r="917" x14ac:dyDescent="0.4"/>
    <row r="918" x14ac:dyDescent="0.4"/>
    <row r="919" x14ac:dyDescent="0.4"/>
    <row r="920" x14ac:dyDescent="0.4"/>
    <row r="921" x14ac:dyDescent="0.4"/>
    <row r="922" x14ac:dyDescent="0.4"/>
    <row r="923" x14ac:dyDescent="0.4"/>
    <row r="924" x14ac:dyDescent="0.4"/>
    <row r="925" x14ac:dyDescent="0.4"/>
    <row r="926" x14ac:dyDescent="0.4"/>
    <row r="927" x14ac:dyDescent="0.4"/>
    <row r="928" x14ac:dyDescent="0.4"/>
    <row r="929" spans="2:9" x14ac:dyDescent="0.4"/>
    <row r="930" spans="2:9" x14ac:dyDescent="0.4"/>
    <row r="931" spans="2:9" x14ac:dyDescent="0.4"/>
    <row r="932" spans="2:9" x14ac:dyDescent="0.4"/>
    <row r="933" spans="2:9" x14ac:dyDescent="0.4"/>
    <row r="934" spans="2:9" x14ac:dyDescent="0.4"/>
    <row r="935" spans="2:9" x14ac:dyDescent="0.4"/>
    <row r="936" spans="2:9" x14ac:dyDescent="0.4"/>
    <row r="937" spans="2:9" x14ac:dyDescent="0.4"/>
    <row r="938" spans="2:9" x14ac:dyDescent="0.4"/>
    <row r="939" spans="2:9" x14ac:dyDescent="0.4"/>
    <row r="940" spans="2:9" x14ac:dyDescent="0.4"/>
    <row r="941" spans="2:9" x14ac:dyDescent="0.4"/>
    <row r="942" spans="2:9" x14ac:dyDescent="0.4">
      <c r="D942" s="987" t="s">
        <v>552</v>
      </c>
      <c r="E942" s="987"/>
      <c r="F942" s="987"/>
      <c r="G942" s="987"/>
      <c r="H942" s="987"/>
    </row>
    <row r="943" spans="2:9" x14ac:dyDescent="0.4">
      <c r="B943" s="5" t="s">
        <v>28</v>
      </c>
      <c r="D943" s="987"/>
      <c r="E943" s="987"/>
      <c r="F943" s="987"/>
      <c r="G943" s="987"/>
      <c r="H943" s="987"/>
      <c r="I943" t="s">
        <v>550</v>
      </c>
    </row>
    <row r="944" spans="2:9" x14ac:dyDescent="0.4"/>
    <row r="945" spans="2:3" x14ac:dyDescent="0.4">
      <c r="B945" s="781" t="s">
        <v>552</v>
      </c>
      <c r="C945" s="781"/>
    </row>
    <row r="946" spans="2:3" x14ac:dyDescent="0.4">
      <c r="B946" s="781"/>
      <c r="C946" s="781"/>
    </row>
    <row r="947" spans="2:3" x14ac:dyDescent="0.4">
      <c r="B947" s="781"/>
      <c r="C947" s="781"/>
    </row>
    <row r="948" spans="2:3" x14ac:dyDescent="0.4"/>
    <row r="949" spans="2:3" x14ac:dyDescent="0.4"/>
    <row r="950" spans="2:3" x14ac:dyDescent="0.4"/>
    <row r="951" spans="2:3" x14ac:dyDescent="0.4"/>
    <row r="952" spans="2:3" x14ac:dyDescent="0.4"/>
    <row r="953" spans="2:3" x14ac:dyDescent="0.4"/>
    <row r="954" spans="2:3" x14ac:dyDescent="0.4"/>
    <row r="955" spans="2:3" x14ac:dyDescent="0.4"/>
    <row r="956" spans="2:3" x14ac:dyDescent="0.4"/>
    <row r="957" spans="2:3" x14ac:dyDescent="0.4"/>
    <row r="958" spans="2:3" x14ac:dyDescent="0.4"/>
    <row r="959" spans="2:3" x14ac:dyDescent="0.4"/>
    <row r="960" spans="2:3" x14ac:dyDescent="0.4"/>
    <row r="961" x14ac:dyDescent="0.4"/>
    <row r="962" x14ac:dyDescent="0.4"/>
    <row r="963" x14ac:dyDescent="0.4"/>
    <row r="964" x14ac:dyDescent="0.4"/>
    <row r="965" x14ac:dyDescent="0.4"/>
    <row r="966" x14ac:dyDescent="0.4"/>
    <row r="967" x14ac:dyDescent="0.4"/>
    <row r="968" x14ac:dyDescent="0.4"/>
    <row r="969" x14ac:dyDescent="0.4"/>
    <row r="970" x14ac:dyDescent="0.4"/>
    <row r="971" x14ac:dyDescent="0.4"/>
    <row r="972" x14ac:dyDescent="0.4"/>
    <row r="973" x14ac:dyDescent="0.4"/>
    <row r="974" x14ac:dyDescent="0.4"/>
    <row r="975" x14ac:dyDescent="0.4"/>
    <row r="976" x14ac:dyDescent="0.4"/>
    <row r="977" x14ac:dyDescent="0.4"/>
    <row r="978" x14ac:dyDescent="0.4"/>
    <row r="979" x14ac:dyDescent="0.4"/>
    <row r="980" x14ac:dyDescent="0.4"/>
    <row r="981" x14ac:dyDescent="0.4"/>
    <row r="982" x14ac:dyDescent="0.4"/>
    <row r="983" x14ac:dyDescent="0.4"/>
    <row r="984" x14ac:dyDescent="0.4"/>
    <row r="985" x14ac:dyDescent="0.4"/>
    <row r="986" x14ac:dyDescent="0.4"/>
    <row r="987" x14ac:dyDescent="0.4"/>
    <row r="988" x14ac:dyDescent="0.4"/>
    <row r="989" x14ac:dyDescent="0.4"/>
    <row r="990" x14ac:dyDescent="0.4"/>
    <row r="991" x14ac:dyDescent="0.4"/>
    <row r="992" x14ac:dyDescent="0.4"/>
    <row r="993" x14ac:dyDescent="0.4"/>
    <row r="994" x14ac:dyDescent="0.4"/>
    <row r="995" x14ac:dyDescent="0.4"/>
  </sheetData>
  <mergeCells count="62">
    <mergeCell ref="R565:X569"/>
    <mergeCell ref="B563:B565"/>
    <mergeCell ref="B236:B238"/>
    <mergeCell ref="B240:B242"/>
    <mergeCell ref="D524:H525"/>
    <mergeCell ref="B527:B529"/>
    <mergeCell ref="B28:B29"/>
    <mergeCell ref="M1:O1"/>
    <mergeCell ref="D1:L2"/>
    <mergeCell ref="B118:B119"/>
    <mergeCell ref="R559:X563"/>
    <mergeCell ref="B1:C1"/>
    <mergeCell ref="D25:H26"/>
    <mergeCell ref="D82:H83"/>
    <mergeCell ref="D115:H116"/>
    <mergeCell ref="D21:J21"/>
    <mergeCell ref="D17:J17"/>
    <mergeCell ref="D4:J4"/>
    <mergeCell ref="D5:J5"/>
    <mergeCell ref="D6:J6"/>
    <mergeCell ref="D7:J7"/>
    <mergeCell ref="D8:J8"/>
    <mergeCell ref="D942:H943"/>
    <mergeCell ref="D725:H726"/>
    <mergeCell ref="D787:H788"/>
    <mergeCell ref="D823:H824"/>
    <mergeCell ref="B85:B86"/>
    <mergeCell ref="B945:C947"/>
    <mergeCell ref="B624:C625"/>
    <mergeCell ref="B656:C657"/>
    <mergeCell ref="B827:C828"/>
    <mergeCell ref="B886:C887"/>
    <mergeCell ref="A3:A5"/>
    <mergeCell ref="B294:B296"/>
    <mergeCell ref="B433:B435"/>
    <mergeCell ref="B496:B498"/>
    <mergeCell ref="D883:H884"/>
    <mergeCell ref="D14:J14"/>
    <mergeCell ref="D15:J15"/>
    <mergeCell ref="D193:H194"/>
    <mergeCell ref="D229:H230"/>
    <mergeCell ref="D290:H291"/>
    <mergeCell ref="D430:H431"/>
    <mergeCell ref="D493:H494"/>
    <mergeCell ref="B196:B197"/>
    <mergeCell ref="A7:A12"/>
    <mergeCell ref="B162:B163"/>
    <mergeCell ref="B560:C561"/>
    <mergeCell ref="D9:J9"/>
    <mergeCell ref="D11:J11"/>
    <mergeCell ref="D557:H558"/>
    <mergeCell ref="D621:H622"/>
    <mergeCell ref="D653:H654"/>
    <mergeCell ref="D16:J16"/>
    <mergeCell ref="D159:H160"/>
    <mergeCell ref="D12:J12"/>
    <mergeCell ref="D13:J13"/>
    <mergeCell ref="D19:J19"/>
    <mergeCell ref="D20:J20"/>
    <mergeCell ref="D22:J22"/>
    <mergeCell ref="D23:J23"/>
    <mergeCell ref="D18:J18"/>
  </mergeCells>
  <hyperlinks>
    <hyperlink ref="B1:C1" location="Indholdsfortegnelse!B1" display="Indholdsfortegnelse" xr:uid="{85D7CEAD-7D3D-4BD3-AA70-6EE7E36B18A8}"/>
    <hyperlink ref="B26" location="'SPSS Vejledninger'!B1" display="Top" xr:uid="{9F4B69D7-1DC9-4259-A30F-CFE5ECCF1F03}"/>
    <hyperlink ref="B83" location="'SPSS Vejledninger'!B1" display="Top" xr:uid="{DDD60423-99A0-4E95-A732-F69CA081E389}"/>
    <hyperlink ref="B116" location="'SPSS Vejledninger'!B1" display="Top" xr:uid="{99772336-D12B-4401-A3F8-72329BBB181C}"/>
    <hyperlink ref="B160" location="'SPSS Vejledninger'!B1" display="Top" xr:uid="{B95AD5F5-BFE5-4213-BAAD-E4288F8BC6F1}"/>
    <hyperlink ref="B194" location="'SPSS Vejledninger'!B1" display="Top" xr:uid="{B8B9D2FC-37EF-4024-AD2B-F4186B33C538}"/>
    <hyperlink ref="B230" location="'SPSS Vejledninger'!B1" display="Top" xr:uid="{E7951B8C-A6E6-4876-9092-7161E1604EF0}"/>
    <hyperlink ref="B291" location="'SPSS Vejledninger'!B1" display="Top" xr:uid="{D01F54D2-7A14-44DD-9F90-E4A73936CB00}"/>
    <hyperlink ref="B431" location="'SPSS Vejledninger'!B1" display="Top" xr:uid="{BFB16091-E032-40C1-B672-934822DC05AE}"/>
    <hyperlink ref="B494" location="'SPSS Vejledninger'!B1" display="Top" xr:uid="{634F0D88-7698-4A7F-BB7C-063A818CD74F}"/>
    <hyperlink ref="B525" location="'SPSS Vejledninger'!B1" display="Top" xr:uid="{4CC0D8BD-A2D0-476A-A3BC-1BBA06730CF6}"/>
    <hyperlink ref="B558" location="'SPSS Vejledninger'!B1" display="Top" xr:uid="{49AC63CE-5234-4080-B1D2-97BD21F101E0}"/>
    <hyperlink ref="B622" location="'SPSS Vejledninger'!B1" display="Top" xr:uid="{175F1800-EE41-45B6-8E2B-97D84F7B4E97}"/>
    <hyperlink ref="B654" location="'SPSS Vejledninger'!B1" display="Top" xr:uid="{69AA0B56-EEC7-4CE8-A514-1844709F055B}"/>
    <hyperlink ref="B726" location="'SPSS Vejledninger'!B1" display="Top" xr:uid="{E63E9B3E-FF08-4593-966C-C14071219C04}"/>
    <hyperlink ref="B788" location="'SPSS Vejledninger'!B1" display="Top" xr:uid="{2DF232ED-E17E-4717-86CC-A7044E88BFD3}"/>
    <hyperlink ref="B824" location="'SPSS Vejledninger'!B1" display="Top" xr:uid="{79FA997B-C6E2-4046-9C13-626CE1AD127C}"/>
    <hyperlink ref="B884" location="'SPSS Vejledninger'!B1" display="Top" xr:uid="{FFB75ADF-E471-4404-B1DF-750FC971FECE}"/>
    <hyperlink ref="B943" location="'SPSS Vejledninger'!B1" display="Top" xr:uid="{32F9134E-F28D-4695-8B78-9FCA52C12ABC}"/>
    <hyperlink ref="D5:J5" location="'SPSS Vejledninger'!B59" display="- Median og range" xr:uid="{D95BC0A6-C3C3-4AFF-A17F-27C7896B6BD2}"/>
    <hyperlink ref="D6:J6" location="'SPSS Vejledninger'!B116" display="- Boxplot" xr:uid="{271F5EFF-1CD2-4FDD-B192-CAC3C3C32A40}"/>
    <hyperlink ref="D7:J7" location="'SPSS Vejledninger'!B149" display="- Middelværdi og standardafvigelse" xr:uid="{6904AB8A-CF9B-43A8-8621-FE6B8480F506}"/>
    <hyperlink ref="D8:J8" location="'SPSS Vejledninger'!B192" display="- Meanplot" xr:uid="{8318DEA9-9BAA-495B-A38F-097D2EBC7679}"/>
    <hyperlink ref="D9:J9" location="'SPSS Vejledninger'!B227" display="Histogram" xr:uid="{F56ED74E-0BC3-4EE0-9F76-889529263CC3}"/>
    <hyperlink ref="D11:J11" location="'SPSS Vejledninger'!B262" display="One sample z- &amp; t-test" xr:uid="{88956244-0D76-43F4-AA09-53A5F5D5502A}"/>
    <hyperlink ref="D12:J12" location="'SPSS Vejledninger'!B323" display="Paired samples t-test (compute difference score)" xr:uid="{914521BD-43EA-4504-A05C-47DA9A2DF745}"/>
    <hyperlink ref="D13:J13" location="'SPSS Vejledninger'!B463" display="Paired samples t-test (alternativ metode)" xr:uid="{C521914D-7B55-415E-BFD4-1A6D468BFC00}"/>
    <hyperlink ref="D14:J14" location="'SPSS Vejledninger'!B527" display="Konfidensinterval for differencescorer" xr:uid="{19EFF61B-71D5-42A0-BBFB-0F4FD29BFD5A}"/>
    <hyperlink ref="D15:J15" location="'SPSS Vejledninger'!B557" display="One-tailed paired samples t test" xr:uid="{68D7BF7A-66C7-4E2D-A49B-3C92937228F5}"/>
    <hyperlink ref="D16:J16" location="'SPSS Vejledninger'!B590" display="Independent samples t test" xr:uid="{18073417-2A74-423F-AE7F-A4E7460D5754}"/>
    <hyperlink ref="D17:J17" location="'SPSS Vejledninger'!B653" display="Konfidensinterval for forskel på to middelværdier" xr:uid="{54241A7D-463B-47AD-8ACF-8F9474C51C30}"/>
    <hyperlink ref="D18:J18" location="'SPSS Vejledninger'!B686" display="Binominal test" xr:uid="{75E55E05-7202-4D48-B3C8-8EE6D8CE5343}"/>
    <hyperlink ref="D19:J19" location="'SPSS Vejledninger'!B758" display="Chi2 test af 2x2 contingency table" xr:uid="{12F9D524-2873-4CC4-96E4-1A146EA5C383}"/>
    <hyperlink ref="D20:J20" location="'SPSS Vejledninger'!B821" display="Chi2 test af 2x2 contingency table (alternativ)" xr:uid="{AD3EDC86-5E7C-45C1-818D-AD8F7B747AB8}"/>
    <hyperlink ref="D21:J21" location="'SPSS Vejledninger'!B855" display="Fishers exact test" xr:uid="{66A01C83-D7B1-4CB4-B8C9-77E95B513D9D}"/>
    <hyperlink ref="D22:J22" location="'SPSS Vejledninger'!B916" display="Wilcoxon-Mann-Whitney test (+ Mann-Whitney U test (ikke pensum))" xr:uid="{4C216222-A7FD-438F-9359-D5C753B0EAD5}"/>
    <hyperlink ref="D23:J23" location="'SPSS Vejledninger'!B976" display="Wilcoxon Matched-pairs signed-ranks test" xr:uid="{0ED19EA2-3A01-4E20-887C-D3A9E3CB5AE0}"/>
    <hyperlink ref="B28:B29" location="'Deskriptiv statistik'!B1" display="Diskriptiv statistik" xr:uid="{7F0B9AED-513C-4C29-A7E2-7929EA1358E1}"/>
    <hyperlink ref="B85:B86" location="'Deskriptiv statistik'!B1" display="Diskriptiv statistik" xr:uid="{86A1EB4B-F900-4F62-AD09-B0F41EA39161}"/>
    <hyperlink ref="B118:B119" location="'Deskriptiv statistik'!B1" display="Diskriptiv statistik" xr:uid="{06217B42-DFDA-4D55-BD11-CA816F5453E9}"/>
    <hyperlink ref="B162:B163" location="'Deskriptiv statistik'!B1" display="Diskriptiv statistik" xr:uid="{C6D6BDB5-F6C8-4D96-99B7-620B5D66E44B}"/>
    <hyperlink ref="B196:B197" location="'Deskriptiv statistik'!B1" display="Diskriptiv statistik" xr:uid="{4D1CFDD1-2DF8-43BD-AB65-B93631D9CEEF}"/>
    <hyperlink ref="B563:B565" location="'Single-case z-test'!B1" display="Single-case z-test" xr:uid="{17C90F65-8F73-41D6-9EF2-D3F04126FE02}"/>
    <hyperlink ref="B236:B238" location="'z-test af middelværdi'!B1" display="z-test af middelværdi" xr:uid="{24460AD9-2591-45D1-8D18-FE79C48EF0B5}"/>
    <hyperlink ref="B240:B242" location="'One-sample t-test'!B1" display="One-sample t-test" xr:uid="{8EAD266C-DE26-4296-AB2A-B7A456626AB7}"/>
    <hyperlink ref="B294:B296" location="'Paired-samples t-test'!B1" display="Paired samples t-test" xr:uid="{487E4C46-BA82-4F3C-AC64-7682DF46B173}"/>
    <hyperlink ref="B433:B435" location="'Paired-samples t-test'!B1" display="Paired samples t-test" xr:uid="{0D17BF75-9BB4-4C8C-B460-04F13E49808E}"/>
    <hyperlink ref="B496:B498" location="'Paired-samples t-test'!B1" display="Paired samples t-score" xr:uid="{F18E1984-AD76-4E50-ACCA-9BCD74BB2E4D}"/>
    <hyperlink ref="B527:B529" location="'Paired-samples t-test'!B1" display="Paired samples t-test" xr:uid="{57E27CE0-9958-4D61-B6BA-3FE3502646DC}"/>
    <hyperlink ref="B560:C561" location="'Independent-samples t-test'!B1" display="Independent samples t-test" xr:uid="{5E9DD1BD-BAC1-4171-9415-0465B01C8F6B}"/>
    <hyperlink ref="B624:C625" location="'Independent-samples t-test'!B1" display="Independent samples t-test" xr:uid="{896ADB59-EB3B-470C-AD6A-BF2782580FC1}"/>
    <hyperlink ref="B656:C657" location="'Binominal-test'!B1" display="Binominal test" xr:uid="{262E94D6-AC16-4137-A3C6-CC8255B7DAA6}"/>
    <hyperlink ref="B728" location="'Chi-square-test'!B1" display="Chi2 test" xr:uid="{0E783E03-BA18-4A7A-A560-2BA12D56D185}"/>
    <hyperlink ref="B790" location="'Chi-square-test'!B1" display="Chi2 test" xr:uid="{523D9FF0-FC64-4858-87D9-395D32E86E73}"/>
    <hyperlink ref="B827:C828" location="'Chi-square-test'!B126" display="'Chi-square-test'!B126" xr:uid="{A920EF54-B966-4D3E-9566-AEB0F3B69D1C}"/>
    <hyperlink ref="B886:C887" location="'Wilcoxon-Mann-Whitney-test'!B1" display="Wilcoxon-Mann-Whitney test" xr:uid="{8134EE99-EE2B-4F83-A016-C43BC8DF44E4}"/>
    <hyperlink ref="B945:C947" location="'(Wilcoxon-matched-pairs-test)'!A1" display="Wilcoxon Matched-pairs signed-ranks test" xr:uid="{DBA85A07-C938-417C-8BAC-E7AE781FC744}"/>
    <hyperlink ref="M1:O1" location="'SPSS Vejledninger 2'!B1" display="SPSS Vejledninger STAT 2" xr:uid="{D801DC20-CDD3-4129-B9E5-1D8AC4208181}"/>
  </hyperlinks>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F9D0A4-5B9D-4BF0-94BA-3CA207FE3A5B}">
  <dimension ref="A1:Y475"/>
  <sheetViews>
    <sheetView topLeftCell="B1" zoomScaleNormal="100" workbookViewId="0">
      <selection activeCell="B1" sqref="B1:C1"/>
    </sheetView>
  </sheetViews>
  <sheetFormatPr defaultColWidth="0" defaultRowHeight="14.6" zeroHeight="1" outlineLevelCol="1" x14ac:dyDescent="0.4"/>
  <cols>
    <col min="1" max="1" width="39" hidden="1" customWidth="1" outlineLevel="1"/>
    <col min="2" max="2" width="8.84375" customWidth="1" collapsed="1"/>
    <col min="3" max="25" width="9.07421875" customWidth="1"/>
    <col min="26" max="16384" width="8.84375" hidden="1"/>
  </cols>
  <sheetData>
    <row r="1" spans="2:14" x14ac:dyDescent="0.4">
      <c r="B1" s="637" t="s">
        <v>17</v>
      </c>
      <c r="C1" s="637"/>
      <c r="D1" s="614" t="s">
        <v>715</v>
      </c>
      <c r="E1" s="614"/>
      <c r="F1" s="614"/>
      <c r="G1" s="614"/>
      <c r="H1" s="614"/>
      <c r="I1" s="614"/>
      <c r="J1" s="614"/>
      <c r="K1" s="614"/>
      <c r="L1" s="581" t="s">
        <v>995</v>
      </c>
      <c r="M1" s="581"/>
      <c r="N1" s="581"/>
    </row>
    <row r="2" spans="2:14" x14ac:dyDescent="0.4">
      <c r="D2" s="614"/>
      <c r="E2" s="614"/>
      <c r="F2" s="614"/>
      <c r="G2" s="614"/>
      <c r="H2" s="614"/>
      <c r="I2" s="614"/>
      <c r="J2" s="614"/>
      <c r="K2" s="614"/>
    </row>
    <row r="3" spans="2:14" x14ac:dyDescent="0.4">
      <c r="D3" s="614"/>
      <c r="E3" s="614"/>
      <c r="F3" s="614"/>
      <c r="G3" s="614"/>
      <c r="H3" s="614"/>
      <c r="I3" s="614"/>
      <c r="J3" s="614"/>
      <c r="K3" s="614"/>
    </row>
    <row r="4" spans="2:14" x14ac:dyDescent="0.4"/>
    <row r="5" spans="2:14" x14ac:dyDescent="0.4"/>
    <row r="6" spans="2:14" x14ac:dyDescent="0.4">
      <c r="D6" s="639" t="s">
        <v>748</v>
      </c>
      <c r="E6" s="639"/>
      <c r="F6" s="639"/>
      <c r="G6" s="639"/>
      <c r="H6" s="639"/>
    </row>
    <row r="7" spans="2:14" x14ac:dyDescent="0.4">
      <c r="D7" s="639" t="s">
        <v>749</v>
      </c>
      <c r="E7" s="639"/>
      <c r="F7" s="639"/>
      <c r="G7" s="639"/>
      <c r="H7" s="639"/>
    </row>
    <row r="8" spans="2:14" x14ac:dyDescent="0.4">
      <c r="D8" s="639" t="s">
        <v>677</v>
      </c>
      <c r="E8" s="639"/>
      <c r="F8" s="639"/>
      <c r="G8" s="639"/>
      <c r="H8" s="639"/>
    </row>
    <row r="9" spans="2:14" x14ac:dyDescent="0.4">
      <c r="D9" s="639" t="s">
        <v>825</v>
      </c>
      <c r="E9" s="639"/>
      <c r="F9" s="639"/>
      <c r="G9" s="639"/>
      <c r="H9" s="639"/>
      <c r="K9" s="652" t="s">
        <v>974</v>
      </c>
      <c r="L9" s="652"/>
      <c r="M9" s="652"/>
      <c r="N9" s="652"/>
    </row>
    <row r="10" spans="2:14" x14ac:dyDescent="0.4">
      <c r="D10" s="639" t="s">
        <v>836</v>
      </c>
      <c r="E10" s="639"/>
      <c r="F10" s="639"/>
      <c r="G10" s="639"/>
      <c r="H10" s="639"/>
      <c r="K10" s="652"/>
      <c r="L10" s="652"/>
      <c r="M10" s="652"/>
      <c r="N10" s="652"/>
    </row>
    <row r="11" spans="2:14" x14ac:dyDescent="0.4">
      <c r="D11" s="639" t="s">
        <v>885</v>
      </c>
      <c r="E11" s="639"/>
      <c r="F11" s="639"/>
      <c r="G11" s="639"/>
      <c r="H11" s="639"/>
      <c r="K11" s="652"/>
      <c r="L11" s="652"/>
      <c r="M11" s="652"/>
      <c r="N11" s="652"/>
    </row>
    <row r="12" spans="2:14" x14ac:dyDescent="0.4">
      <c r="D12" s="639" t="s">
        <v>932</v>
      </c>
      <c r="E12" s="639"/>
      <c r="F12" s="639"/>
      <c r="G12" s="639"/>
      <c r="H12" s="639"/>
      <c r="K12" s="652"/>
      <c r="L12" s="652"/>
      <c r="M12" s="652"/>
      <c r="N12" s="652"/>
    </row>
    <row r="13" spans="2:14" x14ac:dyDescent="0.4">
      <c r="D13" s="639" t="s">
        <v>949</v>
      </c>
      <c r="E13" s="639"/>
      <c r="F13" s="639"/>
      <c r="G13" s="639"/>
      <c r="H13" s="639"/>
      <c r="K13" s="652"/>
      <c r="L13" s="652"/>
      <c r="M13" s="652"/>
      <c r="N13" s="652"/>
    </row>
    <row r="14" spans="2:14" x14ac:dyDescent="0.4">
      <c r="D14" s="639" t="s">
        <v>667</v>
      </c>
      <c r="E14" s="639"/>
      <c r="F14" s="639"/>
      <c r="G14" s="639"/>
      <c r="H14" s="639"/>
      <c r="K14" s="652"/>
      <c r="L14" s="652"/>
      <c r="M14" s="652"/>
      <c r="N14" s="652"/>
    </row>
    <row r="15" spans="2:14" x14ac:dyDescent="0.4">
      <c r="D15" s="639" t="s">
        <v>657</v>
      </c>
      <c r="E15" s="639"/>
      <c r="F15" s="639"/>
      <c r="G15" s="639"/>
      <c r="H15" s="639"/>
      <c r="K15" s="652"/>
      <c r="L15" s="652"/>
      <c r="M15" s="652"/>
      <c r="N15" s="652"/>
    </row>
    <row r="16" spans="2:14" x14ac:dyDescent="0.4">
      <c r="D16" s="639" t="s">
        <v>649</v>
      </c>
      <c r="E16" s="639"/>
      <c r="F16" s="639"/>
      <c r="G16" s="639"/>
      <c r="H16" s="639"/>
      <c r="K16" s="652"/>
      <c r="L16" s="652"/>
      <c r="M16" s="652"/>
      <c r="N16" s="652"/>
    </row>
    <row r="17" spans="2:14" x14ac:dyDescent="0.4">
      <c r="D17" s="639" t="s">
        <v>679</v>
      </c>
      <c r="E17" s="639"/>
      <c r="F17" s="639"/>
      <c r="G17" s="639"/>
      <c r="H17" s="639"/>
      <c r="K17" s="652"/>
      <c r="L17" s="652"/>
      <c r="M17" s="652"/>
      <c r="N17" s="652"/>
    </row>
    <row r="18" spans="2:14" x14ac:dyDescent="0.4">
      <c r="D18" s="639" t="s">
        <v>659</v>
      </c>
      <c r="E18" s="639"/>
      <c r="F18" s="639"/>
      <c r="G18" s="639"/>
      <c r="H18" s="639"/>
      <c r="K18" s="652"/>
      <c r="L18" s="652"/>
      <c r="M18" s="652"/>
      <c r="N18" s="652"/>
    </row>
    <row r="19" spans="2:14" x14ac:dyDescent="0.4"/>
    <row r="20" spans="2:14" x14ac:dyDescent="0.4"/>
    <row r="21" spans="2:14" x14ac:dyDescent="0.4"/>
    <row r="22" spans="2:14" x14ac:dyDescent="0.4"/>
    <row r="23" spans="2:14" x14ac:dyDescent="0.4"/>
    <row r="24" spans="2:14" x14ac:dyDescent="0.4"/>
    <row r="25" spans="2:14" x14ac:dyDescent="0.4"/>
    <row r="26" spans="2:14" x14ac:dyDescent="0.4"/>
    <row r="27" spans="2:14" x14ac:dyDescent="0.4"/>
    <row r="28" spans="2:14" x14ac:dyDescent="0.4"/>
    <row r="29" spans="2:14" x14ac:dyDescent="0.4">
      <c r="D29" s="990" t="s">
        <v>821</v>
      </c>
      <c r="E29" s="991"/>
      <c r="F29" s="991"/>
      <c r="G29" s="991"/>
      <c r="H29" s="991"/>
      <c r="I29" s="992"/>
    </row>
    <row r="30" spans="2:14" x14ac:dyDescent="0.4">
      <c r="D30" s="993"/>
      <c r="E30" s="994"/>
      <c r="F30" s="994"/>
      <c r="G30" s="994"/>
      <c r="H30" s="994"/>
      <c r="I30" s="995"/>
    </row>
    <row r="31" spans="2:14" x14ac:dyDescent="0.4">
      <c r="B31" s="5" t="s">
        <v>28</v>
      </c>
      <c r="D31" s="996"/>
      <c r="E31" s="997"/>
      <c r="F31" s="997"/>
      <c r="G31" s="997"/>
      <c r="H31" s="997"/>
      <c r="I31" s="998"/>
    </row>
    <row r="32" spans="2:14" x14ac:dyDescent="0.4"/>
    <row r="33" spans="2:3" x14ac:dyDescent="0.4">
      <c r="B33" s="637" t="s">
        <v>717</v>
      </c>
      <c r="C33" s="637"/>
    </row>
    <row r="34" spans="2:3" x14ac:dyDescent="0.4"/>
    <row r="35" spans="2:3" x14ac:dyDescent="0.4">
      <c r="B35" s="639" t="s">
        <v>774</v>
      </c>
      <c r="C35" s="639"/>
    </row>
    <row r="36" spans="2:3" x14ac:dyDescent="0.4"/>
    <row r="37" spans="2:3" x14ac:dyDescent="0.4"/>
    <row r="38" spans="2:3" x14ac:dyDescent="0.4"/>
    <row r="39" spans="2:3" x14ac:dyDescent="0.4"/>
    <row r="40" spans="2:3" x14ac:dyDescent="0.4"/>
    <row r="41" spans="2:3" x14ac:dyDescent="0.4"/>
    <row r="42" spans="2:3" x14ac:dyDescent="0.4"/>
    <row r="43" spans="2:3" x14ac:dyDescent="0.4"/>
    <row r="44" spans="2:3" x14ac:dyDescent="0.4"/>
    <row r="45" spans="2:3" x14ac:dyDescent="0.4"/>
    <row r="46" spans="2:3" x14ac:dyDescent="0.4"/>
    <row r="47" spans="2:3" x14ac:dyDescent="0.4"/>
    <row r="48" spans="2:3" x14ac:dyDescent="0.4"/>
    <row r="49" spans="2:9" x14ac:dyDescent="0.4"/>
    <row r="50" spans="2:9" x14ac:dyDescent="0.4"/>
    <row r="51" spans="2:9" x14ac:dyDescent="0.4"/>
    <row r="52" spans="2:9" x14ac:dyDescent="0.4"/>
    <row r="53" spans="2:9" x14ac:dyDescent="0.4"/>
    <row r="54" spans="2:9" x14ac:dyDescent="0.4"/>
    <row r="55" spans="2:9" x14ac:dyDescent="0.4"/>
    <row r="56" spans="2:9" x14ac:dyDescent="0.4"/>
    <row r="57" spans="2:9" x14ac:dyDescent="0.4"/>
    <row r="58" spans="2:9" x14ac:dyDescent="0.4"/>
    <row r="59" spans="2:9" x14ac:dyDescent="0.4"/>
    <row r="60" spans="2:9" x14ac:dyDescent="0.4"/>
    <row r="61" spans="2:9" x14ac:dyDescent="0.4">
      <c r="D61" s="990" t="s">
        <v>750</v>
      </c>
      <c r="E61" s="991"/>
      <c r="F61" s="991"/>
      <c r="G61" s="991"/>
      <c r="H61" s="991"/>
      <c r="I61" s="992"/>
    </row>
    <row r="62" spans="2:9" ht="15" customHeight="1" x14ac:dyDescent="0.4">
      <c r="D62" s="996"/>
      <c r="E62" s="997"/>
      <c r="F62" s="997"/>
      <c r="G62" s="997"/>
      <c r="H62" s="997"/>
      <c r="I62" s="998"/>
    </row>
    <row r="63" spans="2:9" x14ac:dyDescent="0.4"/>
    <row r="64" spans="2:9" x14ac:dyDescent="0.4">
      <c r="B64" s="5" t="s">
        <v>28</v>
      </c>
    </row>
    <row r="65" spans="2:10" x14ac:dyDescent="0.4"/>
    <row r="66" spans="2:10" x14ac:dyDescent="0.4">
      <c r="B66" s="637" t="s">
        <v>717</v>
      </c>
      <c r="C66" s="637"/>
    </row>
    <row r="67" spans="2:10" x14ac:dyDescent="0.4"/>
    <row r="68" spans="2:10" x14ac:dyDescent="0.4"/>
    <row r="69" spans="2:10" x14ac:dyDescent="0.4"/>
    <row r="70" spans="2:10" x14ac:dyDescent="0.4"/>
    <row r="71" spans="2:10" x14ac:dyDescent="0.4"/>
    <row r="72" spans="2:10" s="358" customFormat="1" ht="26.15" x14ac:dyDescent="0.7">
      <c r="D72" s="358" t="s">
        <v>751</v>
      </c>
      <c r="J72" s="358" t="s">
        <v>752</v>
      </c>
    </row>
    <row r="73" spans="2:10" x14ac:dyDescent="0.4"/>
    <row r="74" spans="2:10" x14ac:dyDescent="0.4"/>
    <row r="75" spans="2:10" x14ac:dyDescent="0.4"/>
    <row r="76" spans="2:10" x14ac:dyDescent="0.4"/>
    <row r="77" spans="2:10" x14ac:dyDescent="0.4"/>
    <row r="78" spans="2:10" x14ac:dyDescent="0.4"/>
    <row r="79" spans="2:10" x14ac:dyDescent="0.4"/>
    <row r="80" spans="2:10" x14ac:dyDescent="0.4"/>
    <row r="81" x14ac:dyDescent="0.4"/>
    <row r="82" x14ac:dyDescent="0.4"/>
    <row r="83" x14ac:dyDescent="0.4"/>
    <row r="84" x14ac:dyDescent="0.4"/>
    <row r="85" x14ac:dyDescent="0.4"/>
    <row r="86" x14ac:dyDescent="0.4"/>
    <row r="87" x14ac:dyDescent="0.4"/>
    <row r="88" x14ac:dyDescent="0.4"/>
    <row r="89" x14ac:dyDescent="0.4"/>
    <row r="90" x14ac:dyDescent="0.4"/>
    <row r="91" x14ac:dyDescent="0.4"/>
    <row r="92" x14ac:dyDescent="0.4"/>
    <row r="93" x14ac:dyDescent="0.4"/>
    <row r="94" x14ac:dyDescent="0.4"/>
    <row r="95" x14ac:dyDescent="0.4"/>
    <row r="96" x14ac:dyDescent="0.4"/>
    <row r="97" spans="2:9" x14ac:dyDescent="0.4"/>
    <row r="98" spans="2:9" x14ac:dyDescent="0.4"/>
    <row r="99" spans="2:9" x14ac:dyDescent="0.4"/>
    <row r="100" spans="2:9" x14ac:dyDescent="0.4"/>
    <row r="101" spans="2:9" x14ac:dyDescent="0.4"/>
    <row r="102" spans="2:9" x14ac:dyDescent="0.4"/>
    <row r="103" spans="2:9" x14ac:dyDescent="0.4"/>
    <row r="104" spans="2:9" x14ac:dyDescent="0.4"/>
    <row r="105" spans="2:9" x14ac:dyDescent="0.4"/>
    <row r="106" spans="2:9" x14ac:dyDescent="0.4"/>
    <row r="107" spans="2:9" x14ac:dyDescent="0.4"/>
    <row r="108" spans="2:9" ht="15" customHeight="1" x14ac:dyDescent="0.4">
      <c r="B108" s="5" t="s">
        <v>28</v>
      </c>
      <c r="D108" s="990" t="s">
        <v>677</v>
      </c>
      <c r="E108" s="991"/>
      <c r="F108" s="991"/>
      <c r="G108" s="991"/>
      <c r="H108" s="991"/>
      <c r="I108" s="992"/>
    </row>
    <row r="109" spans="2:9" x14ac:dyDescent="0.4">
      <c r="D109" s="993"/>
      <c r="E109" s="994"/>
      <c r="F109" s="994"/>
      <c r="G109" s="994"/>
      <c r="H109" s="994"/>
      <c r="I109" s="995"/>
    </row>
    <row r="110" spans="2:9" ht="15" customHeight="1" x14ac:dyDescent="0.4">
      <c r="D110" s="996"/>
      <c r="E110" s="997"/>
      <c r="F110" s="997"/>
      <c r="G110" s="997"/>
      <c r="H110" s="997"/>
      <c r="I110" s="998"/>
    </row>
    <row r="111" spans="2:9" ht="15" customHeight="1" x14ac:dyDescent="0.55000000000000004">
      <c r="B111" s="637" t="s">
        <v>677</v>
      </c>
      <c r="C111" s="637"/>
      <c r="D111" s="637"/>
      <c r="E111" s="390"/>
      <c r="F111" s="390"/>
      <c r="G111" s="390"/>
      <c r="H111" s="390"/>
      <c r="I111" s="390"/>
    </row>
    <row r="112" spans="2:9" x14ac:dyDescent="0.4"/>
    <row r="113" x14ac:dyDescent="0.4"/>
    <row r="114" x14ac:dyDescent="0.4"/>
    <row r="115" x14ac:dyDescent="0.4"/>
    <row r="116" x14ac:dyDescent="0.4"/>
    <row r="117" x14ac:dyDescent="0.4"/>
    <row r="118" x14ac:dyDescent="0.4"/>
    <row r="119" x14ac:dyDescent="0.4"/>
    <row r="120" x14ac:dyDescent="0.4"/>
    <row r="121" x14ac:dyDescent="0.4"/>
    <row r="122" x14ac:dyDescent="0.4"/>
    <row r="123" x14ac:dyDescent="0.4"/>
    <row r="124" x14ac:dyDescent="0.4"/>
    <row r="125" x14ac:dyDescent="0.4"/>
    <row r="126" x14ac:dyDescent="0.4"/>
    <row r="127" x14ac:dyDescent="0.4"/>
    <row r="128" x14ac:dyDescent="0.4"/>
    <row r="129" spans="2:7" x14ac:dyDescent="0.4"/>
    <row r="130" spans="2:7" x14ac:dyDescent="0.4"/>
    <row r="131" spans="2:7" x14ac:dyDescent="0.4"/>
    <row r="132" spans="2:7" x14ac:dyDescent="0.4"/>
    <row r="133" spans="2:7" x14ac:dyDescent="0.4"/>
    <row r="134" spans="2:7" x14ac:dyDescent="0.4"/>
    <row r="135" spans="2:7" x14ac:dyDescent="0.4"/>
    <row r="136" spans="2:7" x14ac:dyDescent="0.4"/>
    <row r="137" spans="2:7" x14ac:dyDescent="0.4">
      <c r="E137" s="685" t="s">
        <v>822</v>
      </c>
      <c r="F137" s="685"/>
      <c r="G137" s="685"/>
    </row>
    <row r="138" spans="2:7" x14ac:dyDescent="0.4">
      <c r="E138" s="685"/>
      <c r="F138" s="685"/>
      <c r="G138" s="685"/>
    </row>
    <row r="139" spans="2:7" x14ac:dyDescent="0.4">
      <c r="B139" s="5" t="s">
        <v>28</v>
      </c>
    </row>
    <row r="140" spans="2:7" x14ac:dyDescent="0.4"/>
    <row r="141" spans="2:7" x14ac:dyDescent="0.4"/>
    <row r="142" spans="2:7" x14ac:dyDescent="0.4"/>
    <row r="143" spans="2:7" x14ac:dyDescent="0.4"/>
    <row r="144" spans="2:7" x14ac:dyDescent="0.4"/>
    <row r="145" spans="5:7" x14ac:dyDescent="0.4"/>
    <row r="146" spans="5:7" x14ac:dyDescent="0.4"/>
    <row r="147" spans="5:7" x14ac:dyDescent="0.4"/>
    <row r="148" spans="5:7" x14ac:dyDescent="0.4"/>
    <row r="149" spans="5:7" x14ac:dyDescent="0.4"/>
    <row r="150" spans="5:7" x14ac:dyDescent="0.4"/>
    <row r="151" spans="5:7" x14ac:dyDescent="0.4"/>
    <row r="152" spans="5:7" x14ac:dyDescent="0.4"/>
    <row r="153" spans="5:7" x14ac:dyDescent="0.4">
      <c r="E153" s="685" t="s">
        <v>823</v>
      </c>
      <c r="F153" s="685"/>
      <c r="G153" s="685"/>
    </row>
    <row r="154" spans="5:7" x14ac:dyDescent="0.4">
      <c r="E154" s="685"/>
      <c r="F154" s="685"/>
      <c r="G154" s="685"/>
    </row>
    <row r="155" spans="5:7" x14ac:dyDescent="0.4"/>
    <row r="156" spans="5:7" x14ac:dyDescent="0.4"/>
    <row r="157" spans="5:7" x14ac:dyDescent="0.4"/>
    <row r="158" spans="5:7" x14ac:dyDescent="0.4"/>
    <row r="159" spans="5:7" x14ac:dyDescent="0.4"/>
    <row r="160" spans="5:7" x14ac:dyDescent="0.4"/>
    <row r="161" spans="2:7" x14ac:dyDescent="0.4"/>
    <row r="162" spans="2:7" x14ac:dyDescent="0.4"/>
    <row r="163" spans="2:7" x14ac:dyDescent="0.4">
      <c r="B163" s="5" t="s">
        <v>28</v>
      </c>
    </row>
    <row r="164" spans="2:7" x14ac:dyDescent="0.4"/>
    <row r="165" spans="2:7" x14ac:dyDescent="0.4"/>
    <row r="166" spans="2:7" x14ac:dyDescent="0.4"/>
    <row r="167" spans="2:7" x14ac:dyDescent="0.4"/>
    <row r="168" spans="2:7" x14ac:dyDescent="0.4"/>
    <row r="169" spans="2:7" x14ac:dyDescent="0.4"/>
    <row r="170" spans="2:7" x14ac:dyDescent="0.4"/>
    <row r="171" spans="2:7" x14ac:dyDescent="0.4">
      <c r="E171" s="685" t="s">
        <v>824</v>
      </c>
      <c r="F171" s="685"/>
      <c r="G171" s="685"/>
    </row>
    <row r="172" spans="2:7" x14ac:dyDescent="0.4">
      <c r="E172" s="685"/>
      <c r="F172" s="685"/>
      <c r="G172" s="685"/>
    </row>
    <row r="173" spans="2:7" x14ac:dyDescent="0.4"/>
    <row r="174" spans="2:7" x14ac:dyDescent="0.4"/>
    <row r="175" spans="2:7" x14ac:dyDescent="0.4"/>
    <row r="176" spans="2:7" x14ac:dyDescent="0.4"/>
    <row r="177" spans="2:2" x14ac:dyDescent="0.4"/>
    <row r="178" spans="2:2" x14ac:dyDescent="0.4"/>
    <row r="179" spans="2:2" x14ac:dyDescent="0.4"/>
    <row r="180" spans="2:2" x14ac:dyDescent="0.4"/>
    <row r="181" spans="2:2" x14ac:dyDescent="0.4"/>
    <row r="182" spans="2:2" x14ac:dyDescent="0.4"/>
    <row r="183" spans="2:2" x14ac:dyDescent="0.4"/>
    <row r="184" spans="2:2" x14ac:dyDescent="0.4"/>
    <row r="185" spans="2:2" x14ac:dyDescent="0.4"/>
    <row r="186" spans="2:2" x14ac:dyDescent="0.4"/>
    <row r="187" spans="2:2" x14ac:dyDescent="0.4">
      <c r="B187" s="5" t="s">
        <v>28</v>
      </c>
    </row>
    <row r="188" spans="2:2" x14ac:dyDescent="0.4"/>
    <row r="189" spans="2:2" x14ac:dyDescent="0.4"/>
    <row r="190" spans="2:2" x14ac:dyDescent="0.4"/>
    <row r="191" spans="2:2" x14ac:dyDescent="0.4"/>
    <row r="192" spans="2:2" x14ac:dyDescent="0.4"/>
    <row r="193" spans="2:9" x14ac:dyDescent="0.4"/>
    <row r="194" spans="2:9" x14ac:dyDescent="0.4"/>
    <row r="195" spans="2:9" x14ac:dyDescent="0.4"/>
    <row r="196" spans="2:9" x14ac:dyDescent="0.4"/>
    <row r="197" spans="2:9" x14ac:dyDescent="0.4"/>
    <row r="198" spans="2:9" x14ac:dyDescent="0.4"/>
    <row r="199" spans="2:9" x14ac:dyDescent="0.4"/>
    <row r="200" spans="2:9" x14ac:dyDescent="0.4"/>
    <row r="201" spans="2:9" x14ac:dyDescent="0.4"/>
    <row r="202" spans="2:9" x14ac:dyDescent="0.4"/>
    <row r="203" spans="2:9" x14ac:dyDescent="0.4"/>
    <row r="204" spans="2:9" x14ac:dyDescent="0.4"/>
    <row r="205" spans="2:9" x14ac:dyDescent="0.4"/>
    <row r="206" spans="2:9" x14ac:dyDescent="0.4">
      <c r="B206" s="5" t="s">
        <v>28</v>
      </c>
      <c r="D206" s="999" t="s">
        <v>825</v>
      </c>
      <c r="E206" s="1000"/>
      <c r="F206" s="1000"/>
      <c r="G206" s="1000"/>
      <c r="H206" s="1000"/>
      <c r="I206" s="1001"/>
    </row>
    <row r="207" spans="2:9" x14ac:dyDescent="0.4">
      <c r="D207" s="1002"/>
      <c r="E207" s="1003"/>
      <c r="F207" s="1003"/>
      <c r="G207" s="1003"/>
      <c r="H207" s="1003"/>
      <c r="I207" s="1004"/>
    </row>
    <row r="208" spans="2:9" x14ac:dyDescent="0.4">
      <c r="D208" s="1005"/>
      <c r="E208" s="1006"/>
      <c r="F208" s="1006"/>
      <c r="G208" s="1006"/>
      <c r="H208" s="1006"/>
      <c r="I208" s="1007"/>
    </row>
    <row r="209" x14ac:dyDescent="0.4"/>
    <row r="210" x14ac:dyDescent="0.4"/>
    <row r="211" x14ac:dyDescent="0.4"/>
    <row r="212" x14ac:dyDescent="0.4"/>
    <row r="213" x14ac:dyDescent="0.4"/>
    <row r="214" x14ac:dyDescent="0.4"/>
    <row r="215" x14ac:dyDescent="0.4"/>
    <row r="216" x14ac:dyDescent="0.4"/>
    <row r="217" x14ac:dyDescent="0.4"/>
    <row r="218" x14ac:dyDescent="0.4"/>
    <row r="219" x14ac:dyDescent="0.4"/>
    <row r="220" x14ac:dyDescent="0.4"/>
    <row r="221" x14ac:dyDescent="0.4"/>
    <row r="222" x14ac:dyDescent="0.4"/>
    <row r="223" x14ac:dyDescent="0.4"/>
    <row r="224" x14ac:dyDescent="0.4"/>
    <row r="225" spans="2:2" x14ac:dyDescent="0.4"/>
    <row r="226" spans="2:2" x14ac:dyDescent="0.4"/>
    <row r="227" spans="2:2" x14ac:dyDescent="0.4"/>
    <row r="228" spans="2:2" x14ac:dyDescent="0.4"/>
    <row r="229" spans="2:2" x14ac:dyDescent="0.4"/>
    <row r="230" spans="2:2" x14ac:dyDescent="0.4"/>
    <row r="231" spans="2:2" x14ac:dyDescent="0.4"/>
    <row r="232" spans="2:2" x14ac:dyDescent="0.4"/>
    <row r="233" spans="2:2" x14ac:dyDescent="0.4"/>
    <row r="234" spans="2:2" x14ac:dyDescent="0.4"/>
    <row r="235" spans="2:2" x14ac:dyDescent="0.4"/>
    <row r="236" spans="2:2" x14ac:dyDescent="0.4">
      <c r="B236" s="5" t="s">
        <v>28</v>
      </c>
    </row>
    <row r="237" spans="2:2" x14ac:dyDescent="0.4"/>
    <row r="238" spans="2:2" x14ac:dyDescent="0.4"/>
    <row r="239" spans="2:2" x14ac:dyDescent="0.4"/>
    <row r="240" spans="2:2" x14ac:dyDescent="0.4"/>
    <row r="241" spans="4:8" x14ac:dyDescent="0.4"/>
    <row r="242" spans="4:8" x14ac:dyDescent="0.4"/>
    <row r="243" spans="4:8" x14ac:dyDescent="0.4"/>
    <row r="244" spans="4:8" x14ac:dyDescent="0.4"/>
    <row r="245" spans="4:8" x14ac:dyDescent="0.4"/>
    <row r="246" spans="4:8" x14ac:dyDescent="0.4"/>
    <row r="247" spans="4:8" x14ac:dyDescent="0.4"/>
    <row r="248" spans="4:8" x14ac:dyDescent="0.4"/>
    <row r="249" spans="4:8" x14ac:dyDescent="0.4"/>
    <row r="250" spans="4:8" x14ac:dyDescent="0.4"/>
    <row r="251" spans="4:8" x14ac:dyDescent="0.4"/>
    <row r="252" spans="4:8" x14ac:dyDescent="0.4">
      <c r="D252" s="692" t="s">
        <v>830</v>
      </c>
      <c r="E252" s="685"/>
      <c r="F252" s="685"/>
      <c r="G252" s="685"/>
      <c r="H252" s="685"/>
    </row>
    <row r="253" spans="4:8" x14ac:dyDescent="0.4">
      <c r="D253" s="685"/>
      <c r="E253" s="685"/>
      <c r="F253" s="685"/>
      <c r="G253" s="685"/>
      <c r="H253" s="685"/>
    </row>
    <row r="254" spans="4:8" x14ac:dyDescent="0.4"/>
    <row r="255" spans="4:8" x14ac:dyDescent="0.4"/>
    <row r="256" spans="4:8" x14ac:dyDescent="0.4"/>
    <row r="257" spans="2:9" x14ac:dyDescent="0.4"/>
    <row r="258" spans="2:9" x14ac:dyDescent="0.4">
      <c r="B258" s="5" t="s">
        <v>28</v>
      </c>
    </row>
    <row r="259" spans="2:9" x14ac:dyDescent="0.4"/>
    <row r="260" spans="2:9" x14ac:dyDescent="0.4"/>
    <row r="261" spans="2:9" ht="14.7" customHeight="1" x14ac:dyDescent="0.4">
      <c r="D261" s="994" t="s">
        <v>885</v>
      </c>
      <c r="E261" s="994"/>
      <c r="F261" s="994"/>
      <c r="G261" s="994"/>
      <c r="H261" s="994"/>
      <c r="I261" s="994"/>
    </row>
    <row r="262" spans="2:9" ht="14.7" customHeight="1" x14ac:dyDescent="0.4">
      <c r="D262" s="994"/>
      <c r="E262" s="994"/>
      <c r="F262" s="994"/>
      <c r="G262" s="994"/>
      <c r="H262" s="994"/>
      <c r="I262" s="994"/>
    </row>
    <row r="263" spans="2:9" ht="14.7" customHeight="1" x14ac:dyDescent="0.4">
      <c r="D263" s="994"/>
      <c r="E263" s="994"/>
      <c r="F263" s="994"/>
      <c r="G263" s="994"/>
      <c r="H263" s="994"/>
      <c r="I263" s="994"/>
    </row>
    <row r="264" spans="2:9" x14ac:dyDescent="0.4">
      <c r="B264" s="639" t="s">
        <v>885</v>
      </c>
      <c r="C264" s="639"/>
    </row>
    <row r="265" spans="2:9" x14ac:dyDescent="0.4"/>
    <row r="266" spans="2:9" x14ac:dyDescent="0.4"/>
    <row r="267" spans="2:9" x14ac:dyDescent="0.4"/>
    <row r="268" spans="2:9" x14ac:dyDescent="0.4"/>
    <row r="269" spans="2:9" x14ac:dyDescent="0.4"/>
    <row r="270" spans="2:9" x14ac:dyDescent="0.4"/>
    <row r="271" spans="2:9" x14ac:dyDescent="0.4"/>
    <row r="272" spans="2:9" x14ac:dyDescent="0.4"/>
    <row r="273" spans="2:2" x14ac:dyDescent="0.4"/>
    <row r="274" spans="2:2" x14ac:dyDescent="0.4"/>
    <row r="275" spans="2:2" x14ac:dyDescent="0.4"/>
    <row r="276" spans="2:2" x14ac:dyDescent="0.4"/>
    <row r="277" spans="2:2" x14ac:dyDescent="0.4"/>
    <row r="278" spans="2:2" x14ac:dyDescent="0.4"/>
    <row r="279" spans="2:2" x14ac:dyDescent="0.4"/>
    <row r="280" spans="2:2" x14ac:dyDescent="0.4"/>
    <row r="281" spans="2:2" x14ac:dyDescent="0.4"/>
    <row r="282" spans="2:2" x14ac:dyDescent="0.4"/>
    <row r="283" spans="2:2" x14ac:dyDescent="0.4"/>
    <row r="284" spans="2:2" x14ac:dyDescent="0.4"/>
    <row r="285" spans="2:2" x14ac:dyDescent="0.4"/>
    <row r="286" spans="2:2" x14ac:dyDescent="0.4">
      <c r="B286" s="5" t="s">
        <v>28</v>
      </c>
    </row>
    <row r="287" spans="2:2" x14ac:dyDescent="0.4"/>
    <row r="288" spans="2:2" x14ac:dyDescent="0.4"/>
    <row r="289" x14ac:dyDescent="0.4"/>
    <row r="290" x14ac:dyDescent="0.4"/>
    <row r="291" x14ac:dyDescent="0.4"/>
    <row r="292" x14ac:dyDescent="0.4"/>
    <row r="293" x14ac:dyDescent="0.4"/>
    <row r="294" x14ac:dyDescent="0.4"/>
    <row r="295" x14ac:dyDescent="0.4"/>
    <row r="296" x14ac:dyDescent="0.4"/>
    <row r="297" x14ac:dyDescent="0.4"/>
    <row r="298" x14ac:dyDescent="0.4"/>
    <row r="299" x14ac:dyDescent="0.4"/>
    <row r="300" x14ac:dyDescent="0.4"/>
    <row r="301" x14ac:dyDescent="0.4"/>
    <row r="302" x14ac:dyDescent="0.4"/>
    <row r="303" x14ac:dyDescent="0.4"/>
    <row r="304" x14ac:dyDescent="0.4"/>
    <row r="305" spans="2:11" x14ac:dyDescent="0.4"/>
    <row r="306" spans="2:11" x14ac:dyDescent="0.4"/>
    <row r="307" spans="2:11" x14ac:dyDescent="0.4"/>
    <row r="308" spans="2:11" x14ac:dyDescent="0.4"/>
    <row r="309" spans="2:11" x14ac:dyDescent="0.4"/>
    <row r="310" spans="2:11" x14ac:dyDescent="0.4"/>
    <row r="311" spans="2:11" x14ac:dyDescent="0.4">
      <c r="B311" s="639" t="s">
        <v>885</v>
      </c>
      <c r="C311" s="639"/>
    </row>
    <row r="312" spans="2:11" ht="14.25" customHeight="1" x14ac:dyDescent="0.4"/>
    <row r="313" spans="2:11" x14ac:dyDescent="0.4">
      <c r="D313" s="396" t="s">
        <v>67</v>
      </c>
      <c r="E313" s="652" t="s">
        <v>893</v>
      </c>
      <c r="F313" s="652"/>
      <c r="G313" s="652"/>
      <c r="H313" s="652"/>
      <c r="I313" s="652"/>
      <c r="J313" s="652"/>
      <c r="K313" s="652"/>
    </row>
    <row r="314" spans="2:11" x14ac:dyDescent="0.4">
      <c r="B314" s="5" t="s">
        <v>28</v>
      </c>
      <c r="E314" s="652"/>
      <c r="F314" s="652"/>
      <c r="G314" s="652"/>
      <c r="H314" s="652"/>
      <c r="I314" s="652"/>
      <c r="J314" s="652"/>
      <c r="K314" s="652"/>
    </row>
    <row r="315" spans="2:11" x14ac:dyDescent="0.4">
      <c r="E315" s="652"/>
      <c r="F315" s="652"/>
      <c r="G315" s="652"/>
      <c r="H315" s="652"/>
      <c r="I315" s="652"/>
      <c r="J315" s="652"/>
      <c r="K315" s="652"/>
    </row>
    <row r="316" spans="2:11" x14ac:dyDescent="0.4">
      <c r="E316" s="652"/>
      <c r="F316" s="652"/>
      <c r="G316" s="652"/>
      <c r="H316" s="652"/>
      <c r="I316" s="652"/>
      <c r="J316" s="652"/>
      <c r="K316" s="652"/>
    </row>
    <row r="317" spans="2:11" x14ac:dyDescent="0.4">
      <c r="E317" s="652"/>
      <c r="F317" s="652"/>
      <c r="G317" s="652"/>
      <c r="H317" s="652"/>
      <c r="I317" s="652"/>
      <c r="J317" s="652"/>
      <c r="K317" s="652"/>
    </row>
    <row r="318" spans="2:11" x14ac:dyDescent="0.4">
      <c r="E318" s="652"/>
      <c r="F318" s="652"/>
      <c r="G318" s="652"/>
      <c r="H318" s="652"/>
      <c r="I318" s="652"/>
      <c r="J318" s="652"/>
      <c r="K318" s="652"/>
    </row>
    <row r="319" spans="2:11" x14ac:dyDescent="0.4"/>
    <row r="320" spans="2:11" ht="14.25" customHeight="1" x14ac:dyDescent="0.4">
      <c r="D320" s="399"/>
      <c r="E320" s="399"/>
      <c r="F320" s="399"/>
      <c r="G320" s="399"/>
      <c r="H320" s="399"/>
      <c r="I320" s="399"/>
    </row>
    <row r="321" spans="4:9" ht="14.25" customHeight="1" x14ac:dyDescent="0.4">
      <c r="D321" s="1003" t="s">
        <v>919</v>
      </c>
      <c r="E321" s="1003"/>
      <c r="F321" s="1003"/>
      <c r="G321" s="1003"/>
      <c r="H321" s="1003"/>
      <c r="I321" s="1003"/>
    </row>
    <row r="322" spans="4:9" ht="14.25" customHeight="1" x14ac:dyDescent="0.4">
      <c r="D322" s="1003"/>
      <c r="E322" s="1003"/>
      <c r="F322" s="1003"/>
      <c r="G322" s="1003"/>
      <c r="H322" s="1003"/>
      <c r="I322" s="1003"/>
    </row>
    <row r="323" spans="4:9" ht="14.7" customHeight="1" x14ac:dyDescent="0.4">
      <c r="D323" s="1003"/>
      <c r="E323" s="1003"/>
      <c r="F323" s="1003"/>
      <c r="G323" s="1003"/>
      <c r="H323" s="1003"/>
      <c r="I323" s="1003"/>
    </row>
    <row r="324" spans="4:9" x14ac:dyDescent="0.4"/>
    <row r="325" spans="4:9" ht="14.7" customHeight="1" x14ac:dyDescent="0.4">
      <c r="D325" s="738" t="s">
        <v>933</v>
      </c>
      <c r="E325" s="738"/>
      <c r="F325" s="738"/>
    </row>
    <row r="326" spans="4:9" x14ac:dyDescent="0.4">
      <c r="D326" s="738" t="s">
        <v>920</v>
      </c>
      <c r="E326" s="738"/>
      <c r="F326" s="738"/>
      <c r="G326" s="738"/>
    </row>
    <row r="327" spans="4:9" ht="14.7" customHeight="1" x14ac:dyDescent="0.4">
      <c r="D327" s="7" t="s">
        <v>934</v>
      </c>
    </row>
    <row r="328" spans="4:9" x14ac:dyDescent="0.4"/>
    <row r="329" spans="4:9" x14ac:dyDescent="0.4"/>
    <row r="330" spans="4:9" x14ac:dyDescent="0.4"/>
    <row r="331" spans="4:9" x14ac:dyDescent="0.4"/>
    <row r="332" spans="4:9" x14ac:dyDescent="0.4"/>
    <row r="333" spans="4:9" x14ac:dyDescent="0.4"/>
    <row r="334" spans="4:9" x14ac:dyDescent="0.4"/>
    <row r="335" spans="4:9" x14ac:dyDescent="0.4"/>
    <row r="336" spans="4:9" x14ac:dyDescent="0.4"/>
    <row r="337" spans="2:3" x14ac:dyDescent="0.4"/>
    <row r="338" spans="2:3" x14ac:dyDescent="0.4"/>
    <row r="339" spans="2:3" x14ac:dyDescent="0.4">
      <c r="B339" s="5" t="s">
        <v>28</v>
      </c>
    </row>
    <row r="340" spans="2:3" x14ac:dyDescent="0.4"/>
    <row r="341" spans="2:3" x14ac:dyDescent="0.4"/>
    <row r="342" spans="2:3" x14ac:dyDescent="0.4">
      <c r="B342" s="5" t="s">
        <v>885</v>
      </c>
    </row>
    <row r="343" spans="2:3" x14ac:dyDescent="0.4">
      <c r="B343" s="395"/>
      <c r="C343" s="395"/>
    </row>
    <row r="344" spans="2:3" x14ac:dyDescent="0.4"/>
    <row r="345" spans="2:3" x14ac:dyDescent="0.4"/>
    <row r="346" spans="2:3" x14ac:dyDescent="0.4"/>
    <row r="347" spans="2:3" x14ac:dyDescent="0.4"/>
    <row r="348" spans="2:3" x14ac:dyDescent="0.4"/>
    <row r="349" spans="2:3" x14ac:dyDescent="0.4"/>
    <row r="350" spans="2:3" x14ac:dyDescent="0.4"/>
    <row r="351" spans="2:3" x14ac:dyDescent="0.4"/>
    <row r="352" spans="2:3" x14ac:dyDescent="0.4"/>
    <row r="353" spans="4:11" x14ac:dyDescent="0.4"/>
    <row r="354" spans="4:11" x14ac:dyDescent="0.4"/>
    <row r="355" spans="4:11" x14ac:dyDescent="0.4"/>
    <row r="356" spans="4:11" x14ac:dyDescent="0.4"/>
    <row r="357" spans="4:11" x14ac:dyDescent="0.4"/>
    <row r="358" spans="4:11" x14ac:dyDescent="0.4"/>
    <row r="359" spans="4:11" x14ac:dyDescent="0.4"/>
    <row r="360" spans="4:11" x14ac:dyDescent="0.4"/>
    <row r="361" spans="4:11" x14ac:dyDescent="0.4">
      <c r="D361" s="396"/>
      <c r="E361" s="233"/>
      <c r="F361" s="233"/>
      <c r="G361" s="233"/>
      <c r="H361" s="233"/>
      <c r="I361" s="233"/>
      <c r="J361" s="233"/>
      <c r="K361" s="233"/>
    </row>
    <row r="362" spans="4:11" x14ac:dyDescent="0.4">
      <c r="E362" s="233"/>
      <c r="F362" s="233"/>
      <c r="G362" s="233"/>
      <c r="H362" s="233"/>
      <c r="I362" s="233"/>
      <c r="J362" s="233"/>
      <c r="K362" s="233"/>
    </row>
    <row r="363" spans="4:11" ht="15" customHeight="1" x14ac:dyDescent="0.4">
      <c r="D363" s="396" t="s">
        <v>67</v>
      </c>
      <c r="E363" s="652" t="s">
        <v>923</v>
      </c>
      <c r="F363" s="652"/>
      <c r="G363" s="652"/>
      <c r="H363" s="652"/>
      <c r="I363" s="652"/>
      <c r="J363" s="652"/>
      <c r="K363" s="652"/>
    </row>
    <row r="364" spans="4:11" x14ac:dyDescent="0.4">
      <c r="E364" s="652"/>
      <c r="F364" s="652"/>
      <c r="G364" s="652"/>
      <c r="H364" s="652"/>
      <c r="I364" s="652"/>
      <c r="J364" s="652"/>
      <c r="K364" s="652"/>
    </row>
    <row r="365" spans="4:11" x14ac:dyDescent="0.4">
      <c r="E365" s="652"/>
      <c r="F365" s="652"/>
      <c r="G365" s="652"/>
      <c r="H365" s="652"/>
      <c r="I365" s="652"/>
      <c r="J365" s="652"/>
      <c r="K365" s="652"/>
    </row>
    <row r="366" spans="4:11" x14ac:dyDescent="0.4">
      <c r="E366" s="652"/>
      <c r="F366" s="652"/>
      <c r="G366" s="652"/>
      <c r="H366" s="652"/>
      <c r="I366" s="652"/>
      <c r="J366" s="652"/>
      <c r="K366" s="652"/>
    </row>
    <row r="367" spans="4:11" x14ac:dyDescent="0.4">
      <c r="E367" s="652"/>
      <c r="F367" s="652"/>
      <c r="G367" s="652"/>
      <c r="H367" s="652"/>
      <c r="I367" s="652"/>
      <c r="J367" s="652"/>
      <c r="K367" s="652"/>
    </row>
    <row r="368" spans="4:11" x14ac:dyDescent="0.4">
      <c r="E368" s="652"/>
      <c r="F368" s="652"/>
      <c r="G368" s="652"/>
      <c r="H368" s="652"/>
      <c r="I368" s="652"/>
      <c r="J368" s="652"/>
      <c r="K368" s="652"/>
    </row>
    <row r="369" spans="2:11" ht="14.7" customHeight="1" x14ac:dyDescent="0.4">
      <c r="E369" s="652"/>
      <c r="F369" s="652"/>
      <c r="G369" s="652"/>
      <c r="H369" s="652"/>
      <c r="I369" s="652"/>
      <c r="J369" s="652"/>
      <c r="K369" s="652"/>
    </row>
    <row r="370" spans="2:11" ht="14.7" customHeight="1" x14ac:dyDescent="0.4">
      <c r="B370" s="5" t="s">
        <v>28</v>
      </c>
      <c r="E370" s="652"/>
      <c r="F370" s="652"/>
      <c r="G370" s="652"/>
      <c r="H370" s="652"/>
      <c r="I370" s="652"/>
      <c r="J370" s="652"/>
      <c r="K370" s="652"/>
    </row>
    <row r="371" spans="2:11" ht="14.7" customHeight="1" x14ac:dyDescent="0.4">
      <c r="E371" s="652"/>
      <c r="F371" s="652"/>
      <c r="G371" s="652"/>
      <c r="H371" s="652"/>
      <c r="I371" s="652"/>
      <c r="J371" s="652"/>
      <c r="K371" s="652"/>
    </row>
    <row r="372" spans="2:11" x14ac:dyDescent="0.4"/>
    <row r="373" spans="2:11" x14ac:dyDescent="0.4"/>
    <row r="374" spans="2:11" x14ac:dyDescent="0.4"/>
    <row r="375" spans="2:11" ht="14.7" customHeight="1" x14ac:dyDescent="0.4">
      <c r="D375" s="1008" t="s">
        <v>681</v>
      </c>
      <c r="E375" s="1008"/>
      <c r="F375" s="1008"/>
      <c r="G375" s="1008"/>
      <c r="H375" s="1008"/>
      <c r="I375" s="1008"/>
    </row>
    <row r="376" spans="2:11" ht="14.7" customHeight="1" x14ac:dyDescent="0.4">
      <c r="D376" s="1008"/>
      <c r="E376" s="1008"/>
      <c r="F376" s="1008"/>
      <c r="G376" s="1008"/>
      <c r="H376" s="1008"/>
      <c r="I376" s="1008"/>
    </row>
    <row r="377" spans="2:11" ht="14.7" customHeight="1" x14ac:dyDescent="0.4">
      <c r="D377" s="1008"/>
      <c r="E377" s="1008"/>
      <c r="F377" s="1008"/>
      <c r="G377" s="1008"/>
      <c r="H377" s="1008"/>
      <c r="I377" s="1008"/>
    </row>
    <row r="378" spans="2:11" x14ac:dyDescent="0.4"/>
    <row r="379" spans="2:11" x14ac:dyDescent="0.4"/>
    <row r="380" spans="2:11" x14ac:dyDescent="0.4"/>
    <row r="381" spans="2:11" x14ac:dyDescent="0.4"/>
    <row r="382" spans="2:11" x14ac:dyDescent="0.4"/>
    <row r="383" spans="2:11" x14ac:dyDescent="0.4"/>
    <row r="384" spans="2:11" x14ac:dyDescent="0.4"/>
    <row r="385" x14ac:dyDescent="0.4"/>
    <row r="386" x14ac:dyDescent="0.4"/>
    <row r="387" x14ac:dyDescent="0.4"/>
    <row r="388" x14ac:dyDescent="0.4"/>
    <row r="389" x14ac:dyDescent="0.4"/>
    <row r="390" x14ac:dyDescent="0.4"/>
    <row r="391" x14ac:dyDescent="0.4"/>
    <row r="392" x14ac:dyDescent="0.4"/>
    <row r="393" x14ac:dyDescent="0.4"/>
    <row r="394" x14ac:dyDescent="0.4"/>
    <row r="395" x14ac:dyDescent="0.4"/>
    <row r="396" x14ac:dyDescent="0.4"/>
    <row r="397" x14ac:dyDescent="0.4"/>
    <row r="398" x14ac:dyDescent="0.4"/>
    <row r="399" x14ac:dyDescent="0.4"/>
    <row r="400" x14ac:dyDescent="0.4"/>
    <row r="401" spans="2:2" x14ac:dyDescent="0.4"/>
    <row r="402" spans="2:2" x14ac:dyDescent="0.4"/>
    <row r="403" spans="2:2" x14ac:dyDescent="0.4"/>
    <row r="404" spans="2:2" x14ac:dyDescent="0.4"/>
    <row r="405" spans="2:2" x14ac:dyDescent="0.4"/>
    <row r="406" spans="2:2" x14ac:dyDescent="0.4"/>
    <row r="407" spans="2:2" x14ac:dyDescent="0.4"/>
    <row r="408" spans="2:2" x14ac:dyDescent="0.4"/>
    <row r="409" spans="2:2" x14ac:dyDescent="0.4">
      <c r="B409" s="5" t="s">
        <v>28</v>
      </c>
    </row>
    <row r="410" spans="2:2" x14ac:dyDescent="0.4"/>
    <row r="411" spans="2:2" x14ac:dyDescent="0.4">
      <c r="B411" s="5" t="s">
        <v>681</v>
      </c>
    </row>
    <row r="412" spans="2:2" x14ac:dyDescent="0.4"/>
    <row r="413" spans="2:2" x14ac:dyDescent="0.4"/>
    <row r="414" spans="2:2" x14ac:dyDescent="0.4"/>
    <row r="415" spans="2:2" x14ac:dyDescent="0.4"/>
    <row r="416" spans="2:2" x14ac:dyDescent="0.4"/>
    <row r="417" spans="2:2" x14ac:dyDescent="0.4"/>
    <row r="418" spans="2:2" x14ac:dyDescent="0.4"/>
    <row r="419" spans="2:2" x14ac:dyDescent="0.4"/>
    <row r="420" spans="2:2" x14ac:dyDescent="0.4"/>
    <row r="421" spans="2:2" x14ac:dyDescent="0.4"/>
    <row r="422" spans="2:2" x14ac:dyDescent="0.4"/>
    <row r="423" spans="2:2" x14ac:dyDescent="0.4"/>
    <row r="424" spans="2:2" x14ac:dyDescent="0.4"/>
    <row r="425" spans="2:2" x14ac:dyDescent="0.4"/>
    <row r="426" spans="2:2" x14ac:dyDescent="0.4"/>
    <row r="427" spans="2:2" x14ac:dyDescent="0.4"/>
    <row r="428" spans="2:2" x14ac:dyDescent="0.4"/>
    <row r="429" spans="2:2" x14ac:dyDescent="0.4"/>
    <row r="430" spans="2:2" x14ac:dyDescent="0.4"/>
    <row r="431" spans="2:2" x14ac:dyDescent="0.4"/>
    <row r="432" spans="2:2" x14ac:dyDescent="0.4">
      <c r="B432" s="5" t="s">
        <v>28</v>
      </c>
    </row>
    <row r="433" spans="2:11" x14ac:dyDescent="0.4"/>
    <row r="434" spans="2:11" x14ac:dyDescent="0.4">
      <c r="B434" s="637" t="s">
        <v>681</v>
      </c>
      <c r="C434" s="637"/>
    </row>
    <row r="435" spans="2:11" x14ac:dyDescent="0.4"/>
    <row r="436" spans="2:11" x14ac:dyDescent="0.4"/>
    <row r="437" spans="2:11" x14ac:dyDescent="0.4">
      <c r="D437" s="7" t="s">
        <v>1037</v>
      </c>
      <c r="H437" s="7" t="s">
        <v>1039</v>
      </c>
    </row>
    <row r="438" spans="2:11" ht="14.4" customHeight="1" x14ac:dyDescent="0.4"/>
    <row r="439" spans="2:11" ht="14.4" customHeight="1" x14ac:dyDescent="0.4"/>
    <row r="440" spans="2:11" ht="14.4" customHeight="1" x14ac:dyDescent="0.4">
      <c r="D440" s="534" t="s">
        <v>1018</v>
      </c>
      <c r="E440" s="534"/>
      <c r="F440" s="534"/>
      <c r="G440" s="534"/>
      <c r="H440" s="534"/>
      <c r="I440" s="534"/>
      <c r="J440" s="534"/>
      <c r="K440" s="534"/>
    </row>
    <row r="441" spans="2:11" ht="14.4" customHeight="1" x14ac:dyDescent="0.4">
      <c r="D441" s="534"/>
      <c r="E441" s="534"/>
      <c r="F441" s="534"/>
      <c r="G441" s="534"/>
      <c r="H441" s="534"/>
      <c r="I441" s="534"/>
      <c r="J441" s="534"/>
      <c r="K441" s="534"/>
    </row>
    <row r="442" spans="2:11" ht="14.4" customHeight="1" x14ac:dyDescent="0.4">
      <c r="D442" s="534"/>
      <c r="E442" s="534"/>
      <c r="F442" s="534"/>
      <c r="G442" s="534"/>
      <c r="H442" s="534"/>
      <c r="I442" s="534"/>
      <c r="J442" s="534"/>
      <c r="K442" s="534"/>
    </row>
    <row r="443" spans="2:11" ht="14.4" customHeight="1" x14ac:dyDescent="0.4">
      <c r="D443" s="534"/>
      <c r="E443" s="534"/>
      <c r="F443" s="534"/>
      <c r="G443" s="534"/>
      <c r="H443" s="534"/>
      <c r="I443" s="534"/>
      <c r="J443" s="534"/>
      <c r="K443" s="534"/>
    </row>
    <row r="444" spans="2:11" ht="14.4" customHeight="1" x14ac:dyDescent="0.4">
      <c r="D444" s="534"/>
      <c r="E444" s="534"/>
      <c r="F444" s="534"/>
      <c r="G444" s="534"/>
      <c r="H444" s="534"/>
      <c r="I444" s="534"/>
      <c r="J444" s="534"/>
      <c r="K444" s="534"/>
    </row>
    <row r="445" spans="2:11" ht="14.4" customHeight="1" x14ac:dyDescent="0.4">
      <c r="D445" s="534"/>
      <c r="E445" s="534"/>
      <c r="F445" s="534"/>
      <c r="G445" s="534"/>
      <c r="H445" s="534"/>
      <c r="I445" s="534"/>
      <c r="J445" s="534"/>
      <c r="K445" s="534"/>
    </row>
    <row r="446" spans="2:11" ht="14.4" customHeight="1" x14ac:dyDescent="0.4">
      <c r="D446" s="534"/>
      <c r="E446" s="534"/>
      <c r="F446" s="534"/>
      <c r="G446" s="534"/>
      <c r="H446" s="534"/>
      <c r="I446" s="534"/>
      <c r="J446" s="534"/>
      <c r="K446" s="534"/>
    </row>
    <row r="447" spans="2:11" x14ac:dyDescent="0.4">
      <c r="D447" s="534"/>
      <c r="E447" s="534"/>
      <c r="F447" s="534"/>
      <c r="G447" s="534"/>
      <c r="H447" s="534"/>
      <c r="I447" s="534"/>
      <c r="J447" s="534"/>
      <c r="K447" s="534"/>
    </row>
    <row r="448" spans="2:11" x14ac:dyDescent="0.4">
      <c r="D448" s="534"/>
      <c r="E448" s="534"/>
      <c r="F448" s="534"/>
      <c r="G448" s="534"/>
      <c r="H448" s="534"/>
      <c r="I448" s="534"/>
      <c r="J448" s="534"/>
      <c r="K448" s="534"/>
    </row>
    <row r="449" spans="4:14" x14ac:dyDescent="0.4"/>
    <row r="450" spans="4:14" x14ac:dyDescent="0.4"/>
    <row r="451" spans="4:14" ht="17.25" customHeight="1" x14ac:dyDescent="0.4">
      <c r="J451" s="1010" t="s">
        <v>1038</v>
      </c>
      <c r="K451" s="1010"/>
      <c r="L451" s="1010"/>
      <c r="M451" s="1010"/>
      <c r="N451" s="1010"/>
    </row>
    <row r="452" spans="4:14" x14ac:dyDescent="0.4">
      <c r="J452" s="1010"/>
      <c r="K452" s="1010"/>
      <c r="L452" s="1010"/>
      <c r="M452" s="1010"/>
      <c r="N452" s="1010"/>
    </row>
    <row r="453" spans="4:14" x14ac:dyDescent="0.4">
      <c r="J453" s="1010"/>
      <c r="K453" s="1010"/>
      <c r="L453" s="1010"/>
      <c r="M453" s="1010"/>
      <c r="N453" s="1010"/>
    </row>
    <row r="454" spans="4:14" x14ac:dyDescent="0.4">
      <c r="J454" s="1010"/>
      <c r="K454" s="1010"/>
      <c r="L454" s="1010"/>
      <c r="M454" s="1010"/>
      <c r="N454" s="1010"/>
    </row>
    <row r="455" spans="4:14" x14ac:dyDescent="0.4">
      <c r="J455" s="1010"/>
      <c r="K455" s="1010"/>
      <c r="L455" s="1010"/>
      <c r="M455" s="1010"/>
      <c r="N455" s="1010"/>
    </row>
    <row r="456" spans="4:14" x14ac:dyDescent="0.4"/>
    <row r="457" spans="4:14" x14ac:dyDescent="0.4"/>
    <row r="458" spans="4:14" x14ac:dyDescent="0.4"/>
    <row r="459" spans="4:14" x14ac:dyDescent="0.4"/>
    <row r="460" spans="4:14" x14ac:dyDescent="0.4"/>
    <row r="461" spans="4:14" x14ac:dyDescent="0.4"/>
    <row r="462" spans="4:14" x14ac:dyDescent="0.4">
      <c r="D462" s="1011" t="s">
        <v>1040</v>
      </c>
      <c r="E462" s="1011"/>
      <c r="F462" s="1011"/>
      <c r="G462" s="1011"/>
      <c r="H462" s="1011"/>
      <c r="I462" s="1011"/>
    </row>
    <row r="463" spans="4:14" x14ac:dyDescent="0.4"/>
    <row r="464" spans="4:14" ht="14.7" customHeight="1" thickBot="1" x14ac:dyDescent="0.45">
      <c r="D464" s="445" t="s">
        <v>850</v>
      </c>
      <c r="E464" s="729" t="s">
        <v>1041</v>
      </c>
      <c r="F464" s="776"/>
      <c r="G464" s="776"/>
      <c r="H464" s="776"/>
      <c r="I464" s="776"/>
      <c r="J464" s="776"/>
      <c r="K464" s="776"/>
      <c r="L464" s="777"/>
    </row>
    <row r="465" spans="2:12" ht="14.7" customHeight="1" x14ac:dyDescent="0.4">
      <c r="D465" s="340"/>
      <c r="E465" s="535"/>
      <c r="F465" s="535"/>
      <c r="G465" s="535"/>
      <c r="H465" s="535"/>
      <c r="I465" s="535"/>
      <c r="J465" s="535"/>
      <c r="K465" s="535"/>
      <c r="L465" s="745"/>
    </row>
    <row r="466" spans="2:12" ht="14.7" customHeight="1" x14ac:dyDescent="0.4">
      <c r="D466" s="340"/>
      <c r="E466" s="535"/>
      <c r="F466" s="535"/>
      <c r="G466" s="535"/>
      <c r="H466" s="535"/>
      <c r="I466" s="535"/>
      <c r="J466" s="535"/>
      <c r="K466" s="535"/>
      <c r="L466" s="745"/>
    </row>
    <row r="467" spans="2:12" ht="14.7" customHeight="1" x14ac:dyDescent="0.4">
      <c r="B467" s="5" t="s">
        <v>28</v>
      </c>
      <c r="D467" s="340"/>
      <c r="E467" s="535"/>
      <c r="F467" s="535"/>
      <c r="G467" s="535"/>
      <c r="H467" s="535"/>
      <c r="I467" s="535"/>
      <c r="J467" s="535"/>
      <c r="K467" s="535"/>
      <c r="L467" s="745"/>
    </row>
    <row r="468" spans="2:12" ht="14.7" customHeight="1" x14ac:dyDescent="0.4">
      <c r="D468" s="340"/>
      <c r="E468" s="535"/>
      <c r="F468" s="535"/>
      <c r="G468" s="535"/>
      <c r="H468" s="535"/>
      <c r="I468" s="535"/>
      <c r="J468" s="535"/>
      <c r="K468" s="535"/>
      <c r="L468" s="745"/>
    </row>
    <row r="469" spans="2:12" ht="14.7" customHeight="1" x14ac:dyDescent="0.4">
      <c r="B469" s="637" t="s">
        <v>681</v>
      </c>
      <c r="C469" s="1009"/>
      <c r="D469" s="342"/>
      <c r="E469" s="778"/>
      <c r="F469" s="778"/>
      <c r="G469" s="778"/>
      <c r="H469" s="778"/>
      <c r="I469" s="778"/>
      <c r="J469" s="778"/>
      <c r="K469" s="778"/>
      <c r="L469" s="779"/>
    </row>
    <row r="470" spans="2:12" x14ac:dyDescent="0.4"/>
    <row r="471" spans="2:12" x14ac:dyDescent="0.4"/>
    <row r="472" spans="2:12" x14ac:dyDescent="0.4"/>
    <row r="473" spans="2:12" x14ac:dyDescent="0.4"/>
    <row r="474" spans="2:12" x14ac:dyDescent="0.4"/>
    <row r="475" spans="2:12" x14ac:dyDescent="0.4"/>
  </sheetData>
  <mergeCells count="44">
    <mergeCell ref="B434:C434"/>
    <mergeCell ref="B469:C469"/>
    <mergeCell ref="J451:N455"/>
    <mergeCell ref="D462:I462"/>
    <mergeCell ref="E464:L469"/>
    <mergeCell ref="D440:K448"/>
    <mergeCell ref="D261:I263"/>
    <mergeCell ref="D375:I377"/>
    <mergeCell ref="D321:I323"/>
    <mergeCell ref="D326:G326"/>
    <mergeCell ref="D325:F325"/>
    <mergeCell ref="E363:K371"/>
    <mergeCell ref="E171:G172"/>
    <mergeCell ref="D108:I110"/>
    <mergeCell ref="D61:I62"/>
    <mergeCell ref="D12:H12"/>
    <mergeCell ref="D14:H14"/>
    <mergeCell ref="D15:H15"/>
    <mergeCell ref="D16:H16"/>
    <mergeCell ref="D17:H17"/>
    <mergeCell ref="D18:H18"/>
    <mergeCell ref="K9:N18"/>
    <mergeCell ref="L1:N1"/>
    <mergeCell ref="D10:H10"/>
    <mergeCell ref="E313:K318"/>
    <mergeCell ref="B264:C264"/>
    <mergeCell ref="B311:C311"/>
    <mergeCell ref="B33:C33"/>
    <mergeCell ref="B1:C1"/>
    <mergeCell ref="D9:H9"/>
    <mergeCell ref="D1:K3"/>
    <mergeCell ref="D13:H13"/>
    <mergeCell ref="D29:I31"/>
    <mergeCell ref="D206:I208"/>
    <mergeCell ref="D252:H253"/>
    <mergeCell ref="E137:G138"/>
    <mergeCell ref="E153:G154"/>
    <mergeCell ref="D6:H6"/>
    <mergeCell ref="D7:H7"/>
    <mergeCell ref="D8:H8"/>
    <mergeCell ref="B111:D111"/>
    <mergeCell ref="B66:C66"/>
    <mergeCell ref="B35:C35"/>
    <mergeCell ref="D11:H11"/>
  </mergeCells>
  <hyperlinks>
    <hyperlink ref="D6:E6" location="'SPSS Vejledninger 2'!B58" display="Spearman og Pearson korrelation" xr:uid="{0DC32F1F-9E6A-4C5F-A885-5E8D2191F54F}"/>
    <hyperlink ref="B33:C33" location="Korrelation!B1" display="Korrelation" xr:uid="{164C99F0-071D-4D2E-A2E6-AAD9AB6CC246}"/>
    <hyperlink ref="B31" location="'SPSS Vejledninger 2'!B1" display="Top" xr:uid="{99A995CC-07D9-4409-B193-E8C7845348B9}"/>
    <hyperlink ref="B1:C1" location="Indholdsfortegnelse!B1" display="Indholdsfortegnelse" xr:uid="{BF9A5615-AD30-4DD1-A287-217BA3F1D660}"/>
    <hyperlink ref="B64" location="'SPSS Vejledninger 2'!B1" display="Top" xr:uid="{0D0C7CF5-17C7-418F-A6FA-8341BA021548}"/>
    <hyperlink ref="B66:C66" location="Korrelation!B1" display="Korrelation" xr:uid="{E81A6796-78B5-492B-8A46-98515E597D26}"/>
    <hyperlink ref="D7:F7" location="'SPSS Vejledninger 2'!B92" display="Korrelation: scatterplot" xr:uid="{39C553F8-4AB9-4044-88E8-FCE2A272CB6A}"/>
    <hyperlink ref="B35" location="'Reliabilitet-Validitet'!B188" display="Reliabilitetstest" xr:uid="{BA6EEABF-A7E0-4F42-972B-4EA99E1C5F16}"/>
    <hyperlink ref="B108" location="'SPSS Vejledninger 2'!B1" display="Top" xr:uid="{62072F77-B348-4447-8F6E-387D173EFCF8}"/>
    <hyperlink ref="D8:E8" location="'SPSS Vejledninger 2'!B136" display="Lineær regression" xr:uid="{91EE2F6F-E52F-46FD-8757-A1D4CFAA0774}"/>
    <hyperlink ref="B139" location="'SPSS Vejledninger 2'!B1" display="Top" xr:uid="{073B50C1-2063-4AF1-B26F-691B2F08614E}"/>
    <hyperlink ref="B163" location="'SPSS Vejledninger 2'!B1" display="Top" xr:uid="{BA651C67-6839-4646-B9F3-6C279AB712FF}"/>
    <hyperlink ref="B187" location="'SPSS Vejledninger 2'!B1" display="Top" xr:uid="{140969C3-4445-4B2D-9CDE-050EE2D99903}"/>
    <hyperlink ref="B111" location="'Lineær regression'!B1" display="Simpel lineær regression" xr:uid="{11CA30FF-EF0F-4AC1-94AF-BDA9BD36FD6D}"/>
    <hyperlink ref="D9:H9" location="'SPSS Vejledninger 2'!B232" display="Simpel lineær regression: kategoriske prædiktorer" xr:uid="{DEDA7D6F-561A-462B-8B6F-A8DABE5C63A9}"/>
    <hyperlink ref="B258" location="'SPSS Vejledninger 2'!B1" display="Top" xr:uid="{3844F861-9D22-4956-9015-1881B87E5E18}"/>
    <hyperlink ref="B236" location="'SPSS Vejledninger 2'!B1" display="Top" xr:uid="{4EA96FB7-53C4-4385-AFD1-B8B69D6E7D6C}"/>
    <hyperlink ref="B206" location="'SPSS Vejledninger 2'!B1" display="Top" xr:uid="{3FFB6936-F904-4320-B55D-0216BC3D0093}"/>
    <hyperlink ref="D10:F10" location="'Multipel regression'!B1" display="Multipel regression" xr:uid="{FD35413E-74E7-4A19-AF73-E3C9F255FD1E}"/>
    <hyperlink ref="B286" location="'SPSS Vejledninger 2'!B1" display="Top" xr:uid="{B0B91C24-B7CF-47B5-961F-B1152EDCAF30}"/>
    <hyperlink ref="D11:E11" location="'SPSS Vejledninger 2'!B291" display="One-Way ANOVA" xr:uid="{19D42179-BCC0-4D83-85FD-A0B007725529}"/>
    <hyperlink ref="B314" location="'SPSS Vejledninger 2'!B1" display="Top" xr:uid="{F1198386-D8F8-4725-AF33-025664354939}"/>
    <hyperlink ref="B264:C264" location="ANOVA!B1" display="One-Way ANOVA" xr:uid="{AD58836D-BA67-46E9-9065-C19FDD219B0A}"/>
    <hyperlink ref="B311:C311" location="ANOVA!B1" display="One-Way ANOVA" xr:uid="{CEEEDFE4-2333-4C71-A12F-7029634D3457}"/>
    <hyperlink ref="D12:E12" location="'SPSS Vejledninger 2'!B350" display="Effektstørrelse (η2)" xr:uid="{D25F8234-C39A-41CF-8825-6ED3A211EB35}"/>
    <hyperlink ref="B339" location="'SPSS Vejledninger 2'!B1" display="Top" xr:uid="{17A397CB-A0F9-4BD3-BFBB-975A418D11CA}"/>
    <hyperlink ref="B370" location="'SPSS Vejledninger 2'!B1" display="Top" xr:uid="{A3D5B306-BFDF-413C-B206-43539CEC4226}"/>
    <hyperlink ref="B342" location="ANOVA!B1" display="One-Way ANOVA" xr:uid="{F5D18BDA-3021-4CA2-931A-A74E1F2D4321}"/>
    <hyperlink ref="D13" location="'Factorial ANOVA'!B111" display="Two-way/Factorial ANOVA " xr:uid="{EDB16FA2-A121-43E1-B40C-C32BE313830B}"/>
    <hyperlink ref="D14:H14" location="Faktoranalyse!B84" display="Faktoranalyse" xr:uid="{A525AB65-36FC-43BC-B990-10341F33B067}"/>
    <hyperlink ref="D15:H15" location="ANCOVA!B78" display="ANCOVA" xr:uid="{7313E22F-3D41-40AD-A85F-61C6861D4FD5}"/>
    <hyperlink ref="D16:H16" location="'Repeated Measures ANOVA'!B44" display="Repeated Measures ANOVA" xr:uid="{5FEA91AB-0292-4F84-9053-C7EC82925E74}"/>
    <hyperlink ref="L1:N1" location="'SPSS Vejledninger'!B1" display="SPSS Vejledninger - Stat 1" xr:uid="{807AB230-8603-4672-8E19-21B83AD8177E}"/>
    <hyperlink ref="D17:H17" location="'Factorial Rep-Measures ANOVA'!B1" display="Factorial Repeated Measures ANOVA" xr:uid="{6D77869D-1ED8-4EC3-8E0A-ABCECC7AABB9}"/>
    <hyperlink ref="B432" location="'SPSS Vejledninger 2'!B1" display="Top" xr:uid="{0AC3BBAB-7F29-4AA5-9412-9437990D5C46}"/>
    <hyperlink ref="B434" location="'Logistisk Regression'!B1" display="Logistisk regression" xr:uid="{7B62961B-799F-4D43-A167-3ABED8C0BC50}"/>
    <hyperlink ref="B409" location="'SPSS Vejledninger 2'!B1" display="Top" xr:uid="{6A4F5361-93A7-48FB-9160-A435F7D0C81D}"/>
    <hyperlink ref="B411" location="'Logistisk Regression'!B1" display="Logistisk regression" xr:uid="{41CC2F8D-E190-470D-8C74-5676A1430F1F}"/>
    <hyperlink ref="B469" location="'Logistisk Regression'!B1" display="Logistisk regression" xr:uid="{DA4395F8-62CA-4D3B-BBA2-35B69F18AFBB}"/>
    <hyperlink ref="B467" location="'SPSS Vejledninger 2'!B1" display="Top" xr:uid="{C291D717-0FDD-4B07-A300-7BA8D3B422A3}"/>
    <hyperlink ref="D18:H18" location="'SPSS Vejledninger 2'!B404" display="Logistisk Regression" xr:uid="{952B6A42-7DAB-43AB-900D-DF28223F9561}"/>
  </hyperlink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13A8F7-337F-47E0-84B4-15041F55A42B}">
  <dimension ref="A1:P325"/>
  <sheetViews>
    <sheetView topLeftCell="B1" workbookViewId="0">
      <selection activeCell="B1" sqref="B1:C1"/>
    </sheetView>
  </sheetViews>
  <sheetFormatPr defaultColWidth="0" defaultRowHeight="14.6" zeroHeight="1" outlineLevelCol="1" x14ac:dyDescent="0.4"/>
  <cols>
    <col min="1" max="1" width="26.765625" hidden="1" customWidth="1" outlineLevel="1"/>
    <col min="2" max="2" width="8.765625" customWidth="1" collapsed="1"/>
    <col min="3" max="16" width="8.765625" customWidth="1"/>
    <col min="17" max="16384" width="8.765625" hidden="1"/>
  </cols>
  <sheetData>
    <row r="1" spans="1:8" x14ac:dyDescent="0.4">
      <c r="B1" s="639" t="s">
        <v>17</v>
      </c>
      <c r="C1" s="639"/>
      <c r="D1" s="614" t="s">
        <v>585</v>
      </c>
      <c r="E1" s="614"/>
      <c r="F1" s="614"/>
      <c r="G1" s="614"/>
      <c r="H1" s="614"/>
    </row>
    <row r="2" spans="1:8" x14ac:dyDescent="0.4">
      <c r="A2" s="595" t="s">
        <v>586</v>
      </c>
      <c r="D2" s="614"/>
      <c r="E2" s="614"/>
      <c r="F2" s="614"/>
      <c r="G2" s="614"/>
      <c r="H2" s="614"/>
    </row>
    <row r="3" spans="1:8" x14ac:dyDescent="0.4">
      <c r="A3" s="595"/>
    </row>
    <row r="4" spans="1:8" x14ac:dyDescent="0.4">
      <c r="A4" s="595"/>
    </row>
    <row r="5" spans="1:8" x14ac:dyDescent="0.4"/>
    <row r="6" spans="1:8" x14ac:dyDescent="0.4"/>
    <row r="7" spans="1:8" x14ac:dyDescent="0.4"/>
    <row r="8" spans="1:8" x14ac:dyDescent="0.4"/>
    <row r="9" spans="1:8" x14ac:dyDescent="0.4"/>
    <row r="10" spans="1:8" x14ac:dyDescent="0.4"/>
    <row r="11" spans="1:8" x14ac:dyDescent="0.4"/>
    <row r="12" spans="1:8" x14ac:dyDescent="0.4"/>
    <row r="13" spans="1:8" x14ac:dyDescent="0.4"/>
    <row r="14" spans="1:8" x14ac:dyDescent="0.4"/>
    <row r="15" spans="1:8" x14ac:dyDescent="0.4"/>
    <row r="16" spans="1:8" x14ac:dyDescent="0.4"/>
    <row r="17" x14ac:dyDescent="0.4"/>
    <row r="18" x14ac:dyDescent="0.4"/>
    <row r="19" x14ac:dyDescent="0.4"/>
    <row r="20" x14ac:dyDescent="0.4"/>
    <row r="21" x14ac:dyDescent="0.4"/>
    <row r="22" x14ac:dyDescent="0.4"/>
    <row r="23" x14ac:dyDescent="0.4"/>
    <row r="24" x14ac:dyDescent="0.4"/>
    <row r="25" x14ac:dyDescent="0.4"/>
    <row r="26" x14ac:dyDescent="0.4"/>
    <row r="27" x14ac:dyDescent="0.4"/>
    <row r="28" x14ac:dyDescent="0.4"/>
    <row r="29" x14ac:dyDescent="0.4"/>
    <row r="30" x14ac:dyDescent="0.4"/>
    <row r="31" x14ac:dyDescent="0.4"/>
    <row r="32" x14ac:dyDescent="0.4"/>
    <row r="33" x14ac:dyDescent="0.4"/>
    <row r="34" x14ac:dyDescent="0.4"/>
    <row r="35" x14ac:dyDescent="0.4"/>
    <row r="36" x14ac:dyDescent="0.4"/>
    <row r="37" x14ac:dyDescent="0.4"/>
    <row r="38" x14ac:dyDescent="0.4"/>
    <row r="39" x14ac:dyDescent="0.4"/>
    <row r="40" x14ac:dyDescent="0.4"/>
    <row r="41" x14ac:dyDescent="0.4"/>
    <row r="42" x14ac:dyDescent="0.4"/>
    <row r="43" x14ac:dyDescent="0.4"/>
    <row r="44" x14ac:dyDescent="0.4"/>
    <row r="45" x14ac:dyDescent="0.4"/>
    <row r="46" x14ac:dyDescent="0.4"/>
    <row r="47" x14ac:dyDescent="0.4"/>
    <row r="48" x14ac:dyDescent="0.4"/>
    <row r="49" spans="2:2" x14ac:dyDescent="0.4"/>
    <row r="50" spans="2:2" x14ac:dyDescent="0.4"/>
    <row r="51" spans="2:2" x14ac:dyDescent="0.4"/>
    <row r="52" spans="2:2" x14ac:dyDescent="0.4"/>
    <row r="53" spans="2:2" x14ac:dyDescent="0.4"/>
    <row r="54" spans="2:2" x14ac:dyDescent="0.4"/>
    <row r="55" spans="2:2" x14ac:dyDescent="0.4"/>
    <row r="56" spans="2:2" x14ac:dyDescent="0.4"/>
    <row r="57" spans="2:2" x14ac:dyDescent="0.4"/>
    <row r="58" spans="2:2" x14ac:dyDescent="0.4"/>
    <row r="59" spans="2:2" x14ac:dyDescent="0.4"/>
    <row r="60" spans="2:2" x14ac:dyDescent="0.4"/>
    <row r="61" spans="2:2" x14ac:dyDescent="0.4">
      <c r="B61" s="5" t="s">
        <v>28</v>
      </c>
    </row>
    <row r="62" spans="2:2" x14ac:dyDescent="0.4"/>
    <row r="63" spans="2:2" x14ac:dyDescent="0.4"/>
    <row r="64" spans="2:2" x14ac:dyDescent="0.4"/>
    <row r="65" x14ac:dyDescent="0.4"/>
    <row r="66" x14ac:dyDescent="0.4"/>
    <row r="67" x14ac:dyDescent="0.4"/>
    <row r="68" x14ac:dyDescent="0.4"/>
    <row r="69" x14ac:dyDescent="0.4"/>
    <row r="70" x14ac:dyDescent="0.4"/>
    <row r="71" x14ac:dyDescent="0.4"/>
    <row r="72" x14ac:dyDescent="0.4"/>
    <row r="73" x14ac:dyDescent="0.4"/>
    <row r="74" x14ac:dyDescent="0.4"/>
    <row r="75" x14ac:dyDescent="0.4"/>
    <row r="76" x14ac:dyDescent="0.4"/>
    <row r="77" x14ac:dyDescent="0.4"/>
    <row r="78" x14ac:dyDescent="0.4"/>
    <row r="79" x14ac:dyDescent="0.4"/>
    <row r="80" x14ac:dyDescent="0.4"/>
    <row r="81" x14ac:dyDescent="0.4"/>
    <row r="82" x14ac:dyDescent="0.4"/>
    <row r="83" x14ac:dyDescent="0.4"/>
    <row r="84" x14ac:dyDescent="0.4"/>
    <row r="85" x14ac:dyDescent="0.4"/>
    <row r="86" x14ac:dyDescent="0.4"/>
    <row r="87" x14ac:dyDescent="0.4"/>
    <row r="88" x14ac:dyDescent="0.4"/>
    <row r="89" x14ac:dyDescent="0.4"/>
    <row r="90" x14ac:dyDescent="0.4"/>
    <row r="91" x14ac:dyDescent="0.4"/>
    <row r="92" x14ac:dyDescent="0.4"/>
    <row r="93" x14ac:dyDescent="0.4"/>
    <row r="94" x14ac:dyDescent="0.4"/>
    <row r="95" x14ac:dyDescent="0.4"/>
    <row r="96" x14ac:dyDescent="0.4"/>
    <row r="97" x14ac:dyDescent="0.4"/>
    <row r="98" x14ac:dyDescent="0.4"/>
    <row r="99" x14ac:dyDescent="0.4"/>
    <row r="100" x14ac:dyDescent="0.4"/>
    <row r="101" x14ac:dyDescent="0.4"/>
    <row r="102" x14ac:dyDescent="0.4"/>
    <row r="103" x14ac:dyDescent="0.4"/>
    <row r="104" x14ac:dyDescent="0.4"/>
    <row r="105" x14ac:dyDescent="0.4"/>
    <row r="106" x14ac:dyDescent="0.4"/>
    <row r="107" x14ac:dyDescent="0.4"/>
    <row r="108" x14ac:dyDescent="0.4"/>
    <row r="109" x14ac:dyDescent="0.4"/>
    <row r="110" x14ac:dyDescent="0.4"/>
    <row r="111" x14ac:dyDescent="0.4"/>
    <row r="112" x14ac:dyDescent="0.4"/>
    <row r="113" spans="2:2" x14ac:dyDescent="0.4"/>
    <row r="114" spans="2:2" x14ac:dyDescent="0.4"/>
    <row r="115" spans="2:2" x14ac:dyDescent="0.4"/>
    <row r="116" spans="2:2" x14ac:dyDescent="0.4"/>
    <row r="117" spans="2:2" x14ac:dyDescent="0.4"/>
    <row r="118" spans="2:2" x14ac:dyDescent="0.4"/>
    <row r="119" spans="2:2" x14ac:dyDescent="0.4"/>
    <row r="120" spans="2:2" x14ac:dyDescent="0.4"/>
    <row r="121" spans="2:2" x14ac:dyDescent="0.4">
      <c r="B121" s="5" t="s">
        <v>28</v>
      </c>
    </row>
    <row r="122" spans="2:2" x14ac:dyDescent="0.4"/>
    <row r="123" spans="2:2" x14ac:dyDescent="0.4"/>
    <row r="124" spans="2:2" x14ac:dyDescent="0.4"/>
    <row r="125" spans="2:2" x14ac:dyDescent="0.4"/>
    <row r="126" spans="2:2" x14ac:dyDescent="0.4"/>
    <row r="127" spans="2:2" x14ac:dyDescent="0.4"/>
    <row r="128" spans="2:2" x14ac:dyDescent="0.4"/>
    <row r="129" x14ac:dyDescent="0.4"/>
    <row r="130" x14ac:dyDescent="0.4"/>
    <row r="131" x14ac:dyDescent="0.4"/>
    <row r="132" x14ac:dyDescent="0.4"/>
    <row r="133" x14ac:dyDescent="0.4"/>
    <row r="134" x14ac:dyDescent="0.4"/>
    <row r="135" x14ac:dyDescent="0.4"/>
    <row r="136" x14ac:dyDescent="0.4"/>
    <row r="137" x14ac:dyDescent="0.4"/>
    <row r="138" x14ac:dyDescent="0.4"/>
    <row r="139" x14ac:dyDescent="0.4"/>
    <row r="140" x14ac:dyDescent="0.4"/>
    <row r="141" x14ac:dyDescent="0.4"/>
    <row r="142" x14ac:dyDescent="0.4"/>
    <row r="143" x14ac:dyDescent="0.4"/>
    <row r="144" x14ac:dyDescent="0.4"/>
    <row r="145" x14ac:dyDescent="0.4"/>
    <row r="146" x14ac:dyDescent="0.4"/>
    <row r="147" x14ac:dyDescent="0.4"/>
    <row r="148" x14ac:dyDescent="0.4"/>
    <row r="149" x14ac:dyDescent="0.4"/>
    <row r="150" x14ac:dyDescent="0.4"/>
    <row r="151" x14ac:dyDescent="0.4"/>
    <row r="152" x14ac:dyDescent="0.4"/>
    <row r="153" x14ac:dyDescent="0.4"/>
    <row r="154" x14ac:dyDescent="0.4"/>
    <row r="155" x14ac:dyDescent="0.4"/>
    <row r="156" x14ac:dyDescent="0.4"/>
    <row r="157" x14ac:dyDescent="0.4"/>
    <row r="158" x14ac:dyDescent="0.4"/>
    <row r="159" x14ac:dyDescent="0.4"/>
    <row r="160" x14ac:dyDescent="0.4"/>
    <row r="161" x14ac:dyDescent="0.4"/>
    <row r="162" x14ac:dyDescent="0.4"/>
    <row r="163" x14ac:dyDescent="0.4"/>
    <row r="164" x14ac:dyDescent="0.4"/>
    <row r="165" x14ac:dyDescent="0.4"/>
    <row r="166" x14ac:dyDescent="0.4"/>
    <row r="167" x14ac:dyDescent="0.4"/>
    <row r="168" x14ac:dyDescent="0.4"/>
    <row r="169" x14ac:dyDescent="0.4"/>
    <row r="170" x14ac:dyDescent="0.4"/>
    <row r="171" x14ac:dyDescent="0.4"/>
    <row r="172" x14ac:dyDescent="0.4"/>
    <row r="173" x14ac:dyDescent="0.4"/>
    <row r="174" x14ac:dyDescent="0.4"/>
    <row r="175" x14ac:dyDescent="0.4"/>
    <row r="176" x14ac:dyDescent="0.4"/>
    <row r="177" spans="2:2" x14ac:dyDescent="0.4"/>
    <row r="178" spans="2:2" x14ac:dyDescent="0.4"/>
    <row r="179" spans="2:2" x14ac:dyDescent="0.4">
      <c r="B179" s="5" t="s">
        <v>28</v>
      </c>
    </row>
    <row r="180" spans="2:2" x14ac:dyDescent="0.4"/>
    <row r="181" spans="2:2" x14ac:dyDescent="0.4"/>
    <row r="182" spans="2:2" x14ac:dyDescent="0.4"/>
    <row r="183" spans="2:2" x14ac:dyDescent="0.4"/>
    <row r="184" spans="2:2" x14ac:dyDescent="0.4"/>
    <row r="185" spans="2:2" x14ac:dyDescent="0.4"/>
    <row r="186" spans="2:2" x14ac:dyDescent="0.4"/>
    <row r="187" spans="2:2" x14ac:dyDescent="0.4"/>
    <row r="188" spans="2:2" x14ac:dyDescent="0.4"/>
    <row r="189" spans="2:2" x14ac:dyDescent="0.4"/>
    <row r="190" spans="2:2" x14ac:dyDescent="0.4"/>
    <row r="191" spans="2:2" x14ac:dyDescent="0.4"/>
    <row r="192" spans="2:2" x14ac:dyDescent="0.4"/>
    <row r="193" x14ac:dyDescent="0.4"/>
    <row r="194" x14ac:dyDescent="0.4"/>
    <row r="195" x14ac:dyDescent="0.4"/>
    <row r="196" x14ac:dyDescent="0.4"/>
    <row r="197" x14ac:dyDescent="0.4"/>
    <row r="198" x14ac:dyDescent="0.4"/>
    <row r="199" x14ac:dyDescent="0.4"/>
    <row r="200" x14ac:dyDescent="0.4"/>
    <row r="201" x14ac:dyDescent="0.4"/>
    <row r="202" x14ac:dyDescent="0.4"/>
    <row r="203" x14ac:dyDescent="0.4"/>
    <row r="204" x14ac:dyDescent="0.4"/>
    <row r="205" x14ac:dyDescent="0.4"/>
    <row r="206" x14ac:dyDescent="0.4"/>
    <row r="207" x14ac:dyDescent="0.4"/>
    <row r="208" x14ac:dyDescent="0.4"/>
    <row r="209" x14ac:dyDescent="0.4"/>
    <row r="210" x14ac:dyDescent="0.4"/>
    <row r="211" x14ac:dyDescent="0.4"/>
    <row r="212" x14ac:dyDescent="0.4"/>
    <row r="213" x14ac:dyDescent="0.4"/>
    <row r="214" x14ac:dyDescent="0.4"/>
    <row r="215" x14ac:dyDescent="0.4"/>
    <row r="216" x14ac:dyDescent="0.4"/>
    <row r="217" x14ac:dyDescent="0.4"/>
    <row r="218" x14ac:dyDescent="0.4"/>
    <row r="219" x14ac:dyDescent="0.4"/>
    <row r="220" x14ac:dyDescent="0.4"/>
    <row r="221" x14ac:dyDescent="0.4"/>
    <row r="222" x14ac:dyDescent="0.4"/>
    <row r="223" x14ac:dyDescent="0.4"/>
    <row r="224" x14ac:dyDescent="0.4"/>
    <row r="225" spans="2:2" x14ac:dyDescent="0.4"/>
    <row r="226" spans="2:2" x14ac:dyDescent="0.4"/>
    <row r="227" spans="2:2" x14ac:dyDescent="0.4"/>
    <row r="228" spans="2:2" x14ac:dyDescent="0.4"/>
    <row r="229" spans="2:2" x14ac:dyDescent="0.4"/>
    <row r="230" spans="2:2" x14ac:dyDescent="0.4"/>
    <row r="231" spans="2:2" x14ac:dyDescent="0.4"/>
    <row r="232" spans="2:2" x14ac:dyDescent="0.4"/>
    <row r="233" spans="2:2" x14ac:dyDescent="0.4"/>
    <row r="234" spans="2:2" x14ac:dyDescent="0.4"/>
    <row r="235" spans="2:2" x14ac:dyDescent="0.4"/>
    <row r="236" spans="2:2" x14ac:dyDescent="0.4">
      <c r="B236" s="5" t="s">
        <v>28</v>
      </c>
    </row>
    <row r="237" spans="2:2" x14ac:dyDescent="0.4"/>
    <row r="238" spans="2:2" x14ac:dyDescent="0.4"/>
    <row r="239" spans="2:2" x14ac:dyDescent="0.4"/>
    <row r="240" spans="2:2" x14ac:dyDescent="0.4"/>
    <row r="241" x14ac:dyDescent="0.4"/>
    <row r="242" x14ac:dyDescent="0.4"/>
    <row r="243" x14ac:dyDescent="0.4"/>
    <row r="244" x14ac:dyDescent="0.4"/>
    <row r="245" x14ac:dyDescent="0.4"/>
    <row r="246" x14ac:dyDescent="0.4"/>
    <row r="247" x14ac:dyDescent="0.4"/>
    <row r="248" x14ac:dyDescent="0.4"/>
    <row r="249" x14ac:dyDescent="0.4"/>
    <row r="250" x14ac:dyDescent="0.4"/>
    <row r="251" x14ac:dyDescent="0.4"/>
    <row r="252" x14ac:dyDescent="0.4"/>
    <row r="253" x14ac:dyDescent="0.4"/>
    <row r="254" x14ac:dyDescent="0.4"/>
    <row r="255" x14ac:dyDescent="0.4"/>
    <row r="256" x14ac:dyDescent="0.4"/>
    <row r="257" x14ac:dyDescent="0.4"/>
    <row r="258" x14ac:dyDescent="0.4"/>
    <row r="259" x14ac:dyDescent="0.4"/>
    <row r="260" x14ac:dyDescent="0.4"/>
    <row r="261" x14ac:dyDescent="0.4"/>
    <row r="262" x14ac:dyDescent="0.4"/>
    <row r="263" x14ac:dyDescent="0.4"/>
    <row r="264" x14ac:dyDescent="0.4"/>
    <row r="265" x14ac:dyDescent="0.4"/>
    <row r="266" x14ac:dyDescent="0.4"/>
    <row r="267" x14ac:dyDescent="0.4"/>
    <row r="268" x14ac:dyDescent="0.4"/>
    <row r="269" x14ac:dyDescent="0.4"/>
    <row r="270" x14ac:dyDescent="0.4"/>
    <row r="271" x14ac:dyDescent="0.4"/>
    <row r="272" x14ac:dyDescent="0.4"/>
    <row r="273" x14ac:dyDescent="0.4"/>
    <row r="274" x14ac:dyDescent="0.4"/>
    <row r="275" x14ac:dyDescent="0.4"/>
    <row r="276" x14ac:dyDescent="0.4"/>
    <row r="277" x14ac:dyDescent="0.4"/>
    <row r="278" x14ac:dyDescent="0.4"/>
    <row r="279" x14ac:dyDescent="0.4"/>
    <row r="280" x14ac:dyDescent="0.4"/>
    <row r="281" x14ac:dyDescent="0.4"/>
    <row r="282" x14ac:dyDescent="0.4"/>
    <row r="283" x14ac:dyDescent="0.4"/>
    <row r="284" x14ac:dyDescent="0.4"/>
    <row r="285" x14ac:dyDescent="0.4"/>
    <row r="286" x14ac:dyDescent="0.4"/>
    <row r="287" x14ac:dyDescent="0.4"/>
    <row r="288" x14ac:dyDescent="0.4"/>
    <row r="289" spans="2:2" x14ac:dyDescent="0.4"/>
    <row r="290" spans="2:2" x14ac:dyDescent="0.4"/>
    <row r="291" spans="2:2" x14ac:dyDescent="0.4"/>
    <row r="292" spans="2:2" x14ac:dyDescent="0.4"/>
    <row r="293" spans="2:2" x14ac:dyDescent="0.4"/>
    <row r="294" spans="2:2" x14ac:dyDescent="0.4">
      <c r="B294" s="5" t="s">
        <v>28</v>
      </c>
    </row>
    <row r="295" spans="2:2" x14ac:dyDescent="0.4"/>
    <row r="296" spans="2:2" x14ac:dyDescent="0.4"/>
    <row r="297" spans="2:2" x14ac:dyDescent="0.4"/>
    <row r="298" spans="2:2" x14ac:dyDescent="0.4"/>
    <row r="299" spans="2:2" x14ac:dyDescent="0.4"/>
    <row r="300" spans="2:2" x14ac:dyDescent="0.4"/>
    <row r="301" spans="2:2" x14ac:dyDescent="0.4"/>
    <row r="302" spans="2:2" x14ac:dyDescent="0.4"/>
    <row r="303" spans="2:2" x14ac:dyDescent="0.4"/>
    <row r="304" spans="2:2" x14ac:dyDescent="0.4"/>
    <row r="305" x14ac:dyDescent="0.4"/>
    <row r="306" x14ac:dyDescent="0.4"/>
    <row r="307" x14ac:dyDescent="0.4"/>
    <row r="308" x14ac:dyDescent="0.4"/>
    <row r="309" x14ac:dyDescent="0.4"/>
    <row r="310" x14ac:dyDescent="0.4"/>
    <row r="311" x14ac:dyDescent="0.4"/>
    <row r="312" x14ac:dyDescent="0.4"/>
    <row r="313" x14ac:dyDescent="0.4"/>
    <row r="314" x14ac:dyDescent="0.4"/>
    <row r="315" x14ac:dyDescent="0.4"/>
    <row r="316" x14ac:dyDescent="0.4"/>
    <row r="317" x14ac:dyDescent="0.4"/>
    <row r="318" x14ac:dyDescent="0.4"/>
    <row r="319" x14ac:dyDescent="0.4"/>
    <row r="320" x14ac:dyDescent="0.4"/>
    <row r="321" x14ac:dyDescent="0.4"/>
    <row r="322" x14ac:dyDescent="0.4"/>
    <row r="323" x14ac:dyDescent="0.4"/>
    <row r="324" x14ac:dyDescent="0.4"/>
    <row r="325" x14ac:dyDescent="0.4"/>
  </sheetData>
  <mergeCells count="3">
    <mergeCell ref="B1:C1"/>
    <mergeCell ref="D1:H2"/>
    <mergeCell ref="A2:A4"/>
  </mergeCells>
  <hyperlinks>
    <hyperlink ref="B1:C1" location="Indholdsfortegnelse!A1" display="Indholdsfortegnelse" xr:uid="{3669D042-20E0-4779-A1D6-2B3BD44A787B}"/>
    <hyperlink ref="B61" location="Glossary!B1" display="Top" xr:uid="{D32B417A-5FD4-42C0-96C0-3535463B6C2C}"/>
    <hyperlink ref="B121" location="Glossary!B1" display="Top" xr:uid="{7344036A-F0EF-4B75-9B4F-ED6010AA588D}"/>
    <hyperlink ref="B179" location="Glossary!B1" display="Top" xr:uid="{BE6BEE39-CA61-4FEB-BF22-3FF5DB29A007}"/>
    <hyperlink ref="B236" location="Glossary!B1" display="Top" xr:uid="{22B8BFAB-D6B3-4581-9523-30970BAFC882}"/>
    <hyperlink ref="B294" location="Glossary!B1" display="Top" xr:uid="{243953C1-C14F-4F2C-8F6C-26D53DBA5B1E}"/>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528F5D-DECC-4FBB-A4E1-93490C7BFA89}">
  <sheetPr>
    <tabColor theme="8" tint="0.59999389629810485"/>
  </sheetPr>
  <dimension ref="A1:R431"/>
  <sheetViews>
    <sheetView topLeftCell="B1" zoomScaleNormal="100" workbookViewId="0">
      <selection activeCell="B1" sqref="B1:C1"/>
    </sheetView>
  </sheetViews>
  <sheetFormatPr defaultColWidth="0" defaultRowHeight="14.6" zeroHeight="1" outlineLevelCol="1" x14ac:dyDescent="0.4"/>
  <cols>
    <col min="1" max="1" width="38.07421875" hidden="1" customWidth="1" outlineLevel="1"/>
    <col min="2" max="2" width="9" customWidth="1" collapsed="1"/>
    <col min="3" max="5" width="9.07421875" customWidth="1"/>
    <col min="6" max="6" width="9.53515625" bestFit="1" customWidth="1"/>
    <col min="7" max="18" width="9.07421875" customWidth="1"/>
    <col min="19" max="16384" width="8.84375" hidden="1"/>
  </cols>
  <sheetData>
    <row r="1" spans="2:10" ht="15" customHeight="1" x14ac:dyDescent="0.4">
      <c r="B1" s="639" t="s">
        <v>17</v>
      </c>
      <c r="C1" s="639"/>
      <c r="D1" s="614" t="s">
        <v>1056</v>
      </c>
      <c r="E1" s="614"/>
      <c r="F1" s="614"/>
      <c r="G1" s="614"/>
      <c r="H1" s="614"/>
      <c r="I1" s="614"/>
      <c r="J1" s="614"/>
    </row>
    <row r="2" spans="2:10" ht="33.75" customHeight="1" x14ac:dyDescent="0.4">
      <c r="D2" s="614"/>
      <c r="E2" s="614"/>
      <c r="F2" s="614"/>
      <c r="G2" s="614"/>
      <c r="H2" s="614"/>
      <c r="I2" s="614"/>
      <c r="J2" s="614"/>
    </row>
    <row r="3" spans="2:10" ht="33.450000000000003" x14ac:dyDescent="0.85">
      <c r="D3" s="458"/>
      <c r="E3" s="458"/>
      <c r="F3" s="458"/>
      <c r="G3" s="458"/>
      <c r="H3" s="458"/>
      <c r="I3" s="458"/>
      <c r="J3" s="458"/>
    </row>
    <row r="4" spans="2:10" x14ac:dyDescent="0.4"/>
    <row r="5" spans="2:10" x14ac:dyDescent="0.4">
      <c r="D5" t="s">
        <v>757</v>
      </c>
    </row>
    <row r="6" spans="2:10" x14ac:dyDescent="0.4"/>
    <row r="7" spans="2:10" x14ac:dyDescent="0.4"/>
    <row r="8" spans="2:10" x14ac:dyDescent="0.4"/>
    <row r="9" spans="2:10" x14ac:dyDescent="0.4"/>
    <row r="10" spans="2:10" x14ac:dyDescent="0.4"/>
    <row r="11" spans="2:10" x14ac:dyDescent="0.4"/>
    <row r="12" spans="2:10" x14ac:dyDescent="0.4"/>
    <row r="13" spans="2:10" x14ac:dyDescent="0.4"/>
    <row r="14" spans="2:10" x14ac:dyDescent="0.4"/>
    <row r="15" spans="2:10" x14ac:dyDescent="0.4"/>
    <row r="16" spans="2:10" x14ac:dyDescent="0.4"/>
    <row r="17" spans="4:10" x14ac:dyDescent="0.4">
      <c r="D17" s="639" t="s">
        <v>758</v>
      </c>
      <c r="E17" s="639"/>
      <c r="F17" s="639"/>
      <c r="G17" s="639"/>
      <c r="H17" s="639"/>
      <c r="I17" s="639"/>
    </row>
    <row r="18" spans="4:10" x14ac:dyDescent="0.4">
      <c r="D18" s="639" t="s">
        <v>768</v>
      </c>
      <c r="E18" s="639"/>
      <c r="F18" s="639"/>
      <c r="G18" s="90"/>
      <c r="H18" s="90"/>
      <c r="I18" s="90"/>
    </row>
    <row r="19" spans="4:10" x14ac:dyDescent="0.4">
      <c r="D19" s="639" t="s">
        <v>760</v>
      </c>
      <c r="E19" s="639"/>
      <c r="F19" s="639"/>
      <c r="G19" s="639"/>
      <c r="H19" s="639"/>
      <c r="I19" s="639"/>
    </row>
    <row r="20" spans="4:10" x14ac:dyDescent="0.4">
      <c r="D20" s="639" t="s">
        <v>761</v>
      </c>
      <c r="E20" s="639"/>
      <c r="F20" s="639"/>
      <c r="G20" s="639"/>
      <c r="H20" s="639"/>
      <c r="I20" s="639"/>
    </row>
    <row r="21" spans="4:10" x14ac:dyDescent="0.4">
      <c r="D21" s="639" t="s">
        <v>762</v>
      </c>
      <c r="E21" s="639"/>
      <c r="F21" s="639"/>
      <c r="G21" s="639"/>
      <c r="H21" s="639"/>
      <c r="I21" s="639"/>
    </row>
    <row r="22" spans="4:10" x14ac:dyDescent="0.4">
      <c r="D22" s="639" t="s">
        <v>763</v>
      </c>
      <c r="E22" s="639"/>
      <c r="F22" s="639"/>
      <c r="G22" s="639"/>
      <c r="H22" s="639"/>
      <c r="I22" s="639"/>
    </row>
    <row r="23" spans="4:10" x14ac:dyDescent="0.4">
      <c r="D23" s="639" t="s">
        <v>764</v>
      </c>
      <c r="E23" s="639"/>
      <c r="F23" s="639"/>
      <c r="G23" s="639"/>
      <c r="H23" s="639"/>
      <c r="I23" s="639"/>
    </row>
    <row r="24" spans="4:10" x14ac:dyDescent="0.4"/>
    <row r="25" spans="4:10" x14ac:dyDescent="0.4"/>
    <row r="26" spans="4:10" x14ac:dyDescent="0.4"/>
    <row r="27" spans="4:10" x14ac:dyDescent="0.4"/>
    <row r="28" spans="4:10" x14ac:dyDescent="0.4"/>
    <row r="29" spans="4:10" x14ac:dyDescent="0.4"/>
    <row r="30" spans="4:10" x14ac:dyDescent="0.4"/>
    <row r="31" spans="4:10" x14ac:dyDescent="0.4">
      <c r="D31" s="641" t="s">
        <v>759</v>
      </c>
      <c r="E31" s="641"/>
      <c r="F31" s="641"/>
      <c r="G31" s="641"/>
      <c r="H31" s="641"/>
      <c r="I31" s="641"/>
      <c r="J31" s="641"/>
    </row>
    <row r="32" spans="4:10" x14ac:dyDescent="0.4">
      <c r="D32" s="641"/>
      <c r="E32" s="641"/>
      <c r="F32" s="641"/>
      <c r="G32" s="641"/>
      <c r="H32" s="641"/>
      <c r="I32" s="641"/>
      <c r="J32" s="641"/>
    </row>
    <row r="33" spans="4:10" x14ac:dyDescent="0.4"/>
    <row r="34" spans="4:10" x14ac:dyDescent="0.4">
      <c r="D34" s="642" t="s">
        <v>765</v>
      </c>
      <c r="E34" s="649"/>
      <c r="F34" s="649"/>
      <c r="G34" s="649"/>
      <c r="H34" s="649"/>
      <c r="I34" s="649"/>
      <c r="J34" s="650"/>
    </row>
    <row r="35" spans="4:10" x14ac:dyDescent="0.4">
      <c r="D35" s="651"/>
      <c r="E35" s="652"/>
      <c r="F35" s="652"/>
      <c r="G35" s="652"/>
      <c r="H35" s="652"/>
      <c r="I35" s="652"/>
      <c r="J35" s="653"/>
    </row>
    <row r="36" spans="4:10" x14ac:dyDescent="0.4">
      <c r="D36" s="651"/>
      <c r="E36" s="652"/>
      <c r="F36" s="652"/>
      <c r="G36" s="652"/>
      <c r="H36" s="652"/>
      <c r="I36" s="652"/>
      <c r="J36" s="653"/>
    </row>
    <row r="37" spans="4:10" x14ac:dyDescent="0.4">
      <c r="D37" s="651"/>
      <c r="E37" s="652"/>
      <c r="F37" s="652"/>
      <c r="G37" s="652"/>
      <c r="H37" s="652"/>
      <c r="I37" s="652"/>
      <c r="J37" s="653"/>
    </row>
    <row r="38" spans="4:10" x14ac:dyDescent="0.4">
      <c r="D38" s="654"/>
      <c r="E38" s="655"/>
      <c r="F38" s="655"/>
      <c r="G38" s="655"/>
      <c r="H38" s="655"/>
      <c r="I38" s="655"/>
      <c r="J38" s="656"/>
    </row>
    <row r="39" spans="4:10" x14ac:dyDescent="0.4"/>
    <row r="40" spans="4:10" x14ac:dyDescent="0.4"/>
    <row r="41" spans="4:10" x14ac:dyDescent="0.4"/>
    <row r="42" spans="4:10" x14ac:dyDescent="0.4"/>
    <row r="43" spans="4:10" x14ac:dyDescent="0.4"/>
    <row r="44" spans="4:10" x14ac:dyDescent="0.4"/>
    <row r="45" spans="4:10" x14ac:dyDescent="0.4"/>
    <row r="46" spans="4:10" x14ac:dyDescent="0.4"/>
    <row r="47" spans="4:10" x14ac:dyDescent="0.4"/>
    <row r="48" spans="4:10" x14ac:dyDescent="0.4"/>
    <row r="49" x14ac:dyDescent="0.4"/>
    <row r="50" x14ac:dyDescent="0.4"/>
    <row r="51" x14ac:dyDescent="0.4"/>
    <row r="52" x14ac:dyDescent="0.4"/>
    <row r="53" x14ac:dyDescent="0.4"/>
    <row r="54" x14ac:dyDescent="0.4"/>
    <row r="55" x14ac:dyDescent="0.4"/>
    <row r="56" x14ac:dyDescent="0.4"/>
    <row r="57" x14ac:dyDescent="0.4"/>
    <row r="58" x14ac:dyDescent="0.4"/>
    <row r="59" x14ac:dyDescent="0.4"/>
    <row r="60" x14ac:dyDescent="0.4"/>
    <row r="61" x14ac:dyDescent="0.4"/>
    <row r="62" x14ac:dyDescent="0.4"/>
    <row r="63" x14ac:dyDescent="0.4"/>
    <row r="64" x14ac:dyDescent="0.4"/>
    <row r="65" x14ac:dyDescent="0.4"/>
    <row r="66" x14ac:dyDescent="0.4"/>
    <row r="67" x14ac:dyDescent="0.4"/>
    <row r="68" x14ac:dyDescent="0.4"/>
    <row r="69" x14ac:dyDescent="0.4"/>
    <row r="70" x14ac:dyDescent="0.4"/>
    <row r="71" x14ac:dyDescent="0.4"/>
    <row r="72" x14ac:dyDescent="0.4"/>
    <row r="73" x14ac:dyDescent="0.4"/>
    <row r="74" x14ac:dyDescent="0.4"/>
    <row r="75" x14ac:dyDescent="0.4"/>
    <row r="76" x14ac:dyDescent="0.4"/>
    <row r="77" x14ac:dyDescent="0.4"/>
    <row r="78" x14ac:dyDescent="0.4"/>
    <row r="79" x14ac:dyDescent="0.4"/>
    <row r="80" x14ac:dyDescent="0.4"/>
    <row r="81" spans="2:16" x14ac:dyDescent="0.4"/>
    <row r="82" spans="2:16" x14ac:dyDescent="0.4"/>
    <row r="83" spans="2:16" x14ac:dyDescent="0.4"/>
    <row r="84" spans="2:16" x14ac:dyDescent="0.4"/>
    <row r="85" spans="2:16" x14ac:dyDescent="0.4"/>
    <row r="86" spans="2:16" x14ac:dyDescent="0.4"/>
    <row r="87" spans="2:16" x14ac:dyDescent="0.4"/>
    <row r="88" spans="2:16" x14ac:dyDescent="0.4"/>
    <row r="89" spans="2:16" x14ac:dyDescent="0.4">
      <c r="B89" s="5" t="s">
        <v>28</v>
      </c>
    </row>
    <row r="90" spans="2:16" x14ac:dyDescent="0.4"/>
    <row r="91" spans="2:16" x14ac:dyDescent="0.4"/>
    <row r="92" spans="2:16" ht="18.45" x14ac:dyDescent="0.5">
      <c r="D92" s="640" t="s">
        <v>766</v>
      </c>
      <c r="E92" s="640"/>
      <c r="F92" s="640"/>
      <c r="G92" s="640"/>
      <c r="H92" s="640"/>
      <c r="I92" s="640"/>
      <c r="J92" s="640"/>
      <c r="K92" s="640"/>
      <c r="L92" s="640"/>
      <c r="M92" s="640"/>
      <c r="N92" s="640"/>
      <c r="O92" s="640"/>
      <c r="P92" s="640"/>
    </row>
    <row r="93" spans="2:16" x14ac:dyDescent="0.4"/>
    <row r="94" spans="2:16" x14ac:dyDescent="0.4">
      <c r="D94" s="641" t="s">
        <v>769</v>
      </c>
      <c r="E94" s="641"/>
      <c r="F94" s="641"/>
      <c r="G94" s="641"/>
      <c r="H94" s="641"/>
      <c r="I94" s="641"/>
      <c r="J94" s="641"/>
    </row>
    <row r="95" spans="2:16" x14ac:dyDescent="0.4">
      <c r="D95" s="641"/>
      <c r="E95" s="641"/>
      <c r="F95" s="641"/>
      <c r="G95" s="641"/>
      <c r="H95" s="641"/>
      <c r="I95" s="641"/>
      <c r="J95" s="641"/>
    </row>
    <row r="96" spans="2:16" x14ac:dyDescent="0.4"/>
    <row r="97" spans="4:11" x14ac:dyDescent="0.4">
      <c r="D97" s="548" t="s">
        <v>770</v>
      </c>
      <c r="E97" s="548"/>
      <c r="F97" s="548"/>
      <c r="G97" s="548"/>
      <c r="H97" s="548"/>
      <c r="I97" s="548"/>
      <c r="J97" s="548"/>
      <c r="K97" s="548"/>
    </row>
    <row r="98" spans="4:11" x14ac:dyDescent="0.4">
      <c r="D98" s="548"/>
      <c r="E98" s="548"/>
      <c r="F98" s="548"/>
      <c r="G98" s="548"/>
      <c r="H98" s="548"/>
      <c r="I98" s="548"/>
      <c r="J98" s="548"/>
      <c r="K98" s="548"/>
    </row>
    <row r="99" spans="4:11" x14ac:dyDescent="0.4">
      <c r="D99" s="548"/>
      <c r="E99" s="548"/>
      <c r="F99" s="548"/>
      <c r="G99" s="548"/>
      <c r="H99" s="548"/>
      <c r="I99" s="548"/>
      <c r="J99" s="548"/>
      <c r="K99" s="548"/>
    </row>
    <row r="100" spans="4:11" x14ac:dyDescent="0.4">
      <c r="D100" s="548"/>
      <c r="E100" s="548"/>
      <c r="F100" s="548"/>
      <c r="G100" s="548"/>
      <c r="H100" s="548"/>
      <c r="I100" s="548"/>
      <c r="J100" s="548"/>
      <c r="K100" s="548"/>
    </row>
    <row r="101" spans="4:11" x14ac:dyDescent="0.4">
      <c r="D101" s="548"/>
      <c r="E101" s="548"/>
      <c r="F101" s="548"/>
      <c r="G101" s="548"/>
      <c r="H101" s="548"/>
      <c r="I101" s="548"/>
      <c r="J101" s="548"/>
      <c r="K101" s="548"/>
    </row>
    <row r="102" spans="4:11" x14ac:dyDescent="0.4"/>
    <row r="103" spans="4:11" x14ac:dyDescent="0.4"/>
    <row r="104" spans="4:11" x14ac:dyDescent="0.4"/>
    <row r="105" spans="4:11" x14ac:dyDescent="0.4"/>
    <row r="106" spans="4:11" x14ac:dyDescent="0.4"/>
    <row r="107" spans="4:11" x14ac:dyDescent="0.4"/>
    <row r="108" spans="4:11" x14ac:dyDescent="0.4"/>
    <row r="109" spans="4:11" x14ac:dyDescent="0.4"/>
    <row r="110" spans="4:11" x14ac:dyDescent="0.4"/>
    <row r="111" spans="4:11" x14ac:dyDescent="0.4"/>
    <row r="112" spans="4:11" x14ac:dyDescent="0.4"/>
    <row r="113" spans="2:2" x14ac:dyDescent="0.4"/>
    <row r="114" spans="2:2" x14ac:dyDescent="0.4"/>
    <row r="115" spans="2:2" x14ac:dyDescent="0.4"/>
    <row r="116" spans="2:2" x14ac:dyDescent="0.4"/>
    <row r="117" spans="2:2" x14ac:dyDescent="0.4"/>
    <row r="118" spans="2:2" x14ac:dyDescent="0.4"/>
    <row r="119" spans="2:2" x14ac:dyDescent="0.4"/>
    <row r="120" spans="2:2" x14ac:dyDescent="0.4"/>
    <row r="121" spans="2:2" x14ac:dyDescent="0.4"/>
    <row r="122" spans="2:2" x14ac:dyDescent="0.4"/>
    <row r="123" spans="2:2" x14ac:dyDescent="0.4"/>
    <row r="124" spans="2:2" x14ac:dyDescent="0.4"/>
    <row r="125" spans="2:2" x14ac:dyDescent="0.4"/>
    <row r="126" spans="2:2" x14ac:dyDescent="0.4"/>
    <row r="127" spans="2:2" x14ac:dyDescent="0.4">
      <c r="B127" s="5" t="s">
        <v>28</v>
      </c>
    </row>
    <row r="128" spans="2:2" x14ac:dyDescent="0.4"/>
    <row r="129" spans="4:4" x14ac:dyDescent="0.4">
      <c r="D129" t="s">
        <v>767</v>
      </c>
    </row>
    <row r="130" spans="4:4" x14ac:dyDescent="0.4"/>
    <row r="131" spans="4:4" x14ac:dyDescent="0.4"/>
    <row r="132" spans="4:4" x14ac:dyDescent="0.4"/>
    <row r="133" spans="4:4" x14ac:dyDescent="0.4"/>
    <row r="134" spans="4:4" x14ac:dyDescent="0.4"/>
    <row r="135" spans="4:4" x14ac:dyDescent="0.4"/>
    <row r="136" spans="4:4" x14ac:dyDescent="0.4"/>
    <row r="137" spans="4:4" x14ac:dyDescent="0.4"/>
    <row r="138" spans="4:4" x14ac:dyDescent="0.4"/>
    <row r="139" spans="4:4" x14ac:dyDescent="0.4"/>
    <row r="140" spans="4:4" x14ac:dyDescent="0.4"/>
    <row r="141" spans="4:4" x14ac:dyDescent="0.4"/>
    <row r="142" spans="4:4" x14ac:dyDescent="0.4"/>
    <row r="143" spans="4:4" x14ac:dyDescent="0.4"/>
    <row r="144" spans="4:4" x14ac:dyDescent="0.4"/>
    <row r="145" spans="2:10" x14ac:dyDescent="0.4"/>
    <row r="146" spans="2:10" x14ac:dyDescent="0.4"/>
    <row r="147" spans="2:10" x14ac:dyDescent="0.4"/>
    <row r="148" spans="2:10" x14ac:dyDescent="0.4"/>
    <row r="149" spans="2:10" x14ac:dyDescent="0.4"/>
    <row r="150" spans="2:10" x14ac:dyDescent="0.4"/>
    <row r="151" spans="2:10" x14ac:dyDescent="0.4"/>
    <row r="152" spans="2:10" x14ac:dyDescent="0.4"/>
    <row r="153" spans="2:10" x14ac:dyDescent="0.4"/>
    <row r="154" spans="2:10" x14ac:dyDescent="0.4">
      <c r="B154" s="5" t="s">
        <v>28</v>
      </c>
    </row>
    <row r="155" spans="2:10" x14ac:dyDescent="0.4"/>
    <row r="156" spans="2:10" x14ac:dyDescent="0.4"/>
    <row r="157" spans="2:10" x14ac:dyDescent="0.4"/>
    <row r="158" spans="2:10" x14ac:dyDescent="0.4"/>
    <row r="159" spans="2:10" x14ac:dyDescent="0.4">
      <c r="D159" s="641" t="s">
        <v>760</v>
      </c>
      <c r="E159" s="641"/>
      <c r="F159" s="641"/>
      <c r="G159" s="641"/>
      <c r="H159" s="641"/>
      <c r="I159" s="641"/>
      <c r="J159" s="641"/>
    </row>
    <row r="160" spans="2:10" x14ac:dyDescent="0.4">
      <c r="D160" s="641"/>
      <c r="E160" s="641"/>
      <c r="F160" s="641"/>
      <c r="G160" s="641"/>
      <c r="H160" s="641"/>
      <c r="I160" s="641"/>
      <c r="J160" s="641"/>
    </row>
    <row r="161" spans="4:10" x14ac:dyDescent="0.4"/>
    <row r="162" spans="4:10" x14ac:dyDescent="0.4">
      <c r="D162" s="642" t="s">
        <v>771</v>
      </c>
      <c r="E162" s="547"/>
      <c r="F162" s="547"/>
      <c r="G162" s="547"/>
      <c r="H162" s="547"/>
      <c r="I162" s="547"/>
      <c r="J162" s="643"/>
    </row>
    <row r="163" spans="4:10" x14ac:dyDescent="0.4">
      <c r="D163" s="644"/>
      <c r="E163" s="548"/>
      <c r="F163" s="548"/>
      <c r="G163" s="548"/>
      <c r="H163" s="548"/>
      <c r="I163" s="548"/>
      <c r="J163" s="645"/>
    </row>
    <row r="164" spans="4:10" x14ac:dyDescent="0.4">
      <c r="D164" s="644"/>
      <c r="E164" s="548"/>
      <c r="F164" s="548"/>
      <c r="G164" s="548"/>
      <c r="H164" s="548"/>
      <c r="I164" s="548"/>
      <c r="J164" s="645"/>
    </row>
    <row r="165" spans="4:10" x14ac:dyDescent="0.4">
      <c r="D165" s="644"/>
      <c r="E165" s="548"/>
      <c r="F165" s="548"/>
      <c r="G165" s="548"/>
      <c r="H165" s="548"/>
      <c r="I165" s="548"/>
      <c r="J165" s="645"/>
    </row>
    <row r="166" spans="4:10" x14ac:dyDescent="0.4">
      <c r="D166" s="646"/>
      <c r="E166" s="549"/>
      <c r="F166" s="549"/>
      <c r="G166" s="549"/>
      <c r="H166" s="549"/>
      <c r="I166" s="549"/>
      <c r="J166" s="647"/>
    </row>
    <row r="167" spans="4:10" x14ac:dyDescent="0.4"/>
    <row r="168" spans="4:10" x14ac:dyDescent="0.4">
      <c r="D168" s="637" t="s">
        <v>772</v>
      </c>
      <c r="E168" s="637"/>
      <c r="H168" s="648" t="s">
        <v>773</v>
      </c>
      <c r="I168" s="648"/>
      <c r="J168" s="648"/>
    </row>
    <row r="169" spans="4:10" x14ac:dyDescent="0.4"/>
    <row r="170" spans="4:10" x14ac:dyDescent="0.4"/>
    <row r="171" spans="4:10" x14ac:dyDescent="0.4"/>
    <row r="172" spans="4:10" x14ac:dyDescent="0.4"/>
    <row r="173" spans="4:10" x14ac:dyDescent="0.4"/>
    <row r="174" spans="4:10" x14ac:dyDescent="0.4"/>
    <row r="175" spans="4:10" x14ac:dyDescent="0.4"/>
    <row r="176" spans="4:10" x14ac:dyDescent="0.4"/>
    <row r="177" spans="2:2" x14ac:dyDescent="0.4"/>
    <row r="178" spans="2:2" x14ac:dyDescent="0.4"/>
    <row r="179" spans="2:2" x14ac:dyDescent="0.4"/>
    <row r="180" spans="2:2" x14ac:dyDescent="0.4"/>
    <row r="181" spans="2:2" x14ac:dyDescent="0.4"/>
    <row r="182" spans="2:2" x14ac:dyDescent="0.4"/>
    <row r="183" spans="2:2" x14ac:dyDescent="0.4"/>
    <row r="184" spans="2:2" x14ac:dyDescent="0.4"/>
    <row r="185" spans="2:2" x14ac:dyDescent="0.4"/>
    <row r="186" spans="2:2" x14ac:dyDescent="0.4">
      <c r="B186" s="5" t="s">
        <v>28</v>
      </c>
    </row>
    <row r="187" spans="2:2" x14ac:dyDescent="0.4"/>
    <row r="188" spans="2:2" x14ac:dyDescent="0.4"/>
    <row r="189" spans="2:2" x14ac:dyDescent="0.4"/>
    <row r="190" spans="2:2" x14ac:dyDescent="0.4"/>
    <row r="191" spans="2:2" x14ac:dyDescent="0.4"/>
    <row r="192" spans="2:2" x14ac:dyDescent="0.4"/>
    <row r="193" spans="4:10" x14ac:dyDescent="0.4"/>
    <row r="194" spans="4:10" x14ac:dyDescent="0.4"/>
    <row r="195" spans="4:10" x14ac:dyDescent="0.4"/>
    <row r="196" spans="4:10" x14ac:dyDescent="0.4"/>
    <row r="197" spans="4:10" x14ac:dyDescent="0.4"/>
    <row r="198" spans="4:10" x14ac:dyDescent="0.4"/>
    <row r="199" spans="4:10" x14ac:dyDescent="0.4"/>
    <row r="200" spans="4:10" x14ac:dyDescent="0.4"/>
    <row r="201" spans="4:10" x14ac:dyDescent="0.4"/>
    <row r="202" spans="4:10" x14ac:dyDescent="0.4"/>
    <row r="203" spans="4:10" x14ac:dyDescent="0.4">
      <c r="D203" s="641" t="s">
        <v>761</v>
      </c>
      <c r="E203" s="641"/>
      <c r="F203" s="641"/>
      <c r="G203" s="641"/>
      <c r="H203" s="641"/>
      <c r="I203" s="641"/>
      <c r="J203" s="641"/>
    </row>
    <row r="204" spans="4:10" x14ac:dyDescent="0.4">
      <c r="D204" s="641"/>
      <c r="E204" s="641"/>
      <c r="F204" s="641"/>
      <c r="G204" s="641"/>
      <c r="H204" s="641"/>
      <c r="I204" s="641"/>
      <c r="J204" s="641"/>
    </row>
    <row r="205" spans="4:10" x14ac:dyDescent="0.4"/>
    <row r="206" spans="4:10" x14ac:dyDescent="0.4"/>
    <row r="207" spans="4:10" x14ac:dyDescent="0.4">
      <c r="D207" s="624" t="s">
        <v>775</v>
      </c>
      <c r="E207" s="589"/>
      <c r="F207" s="589"/>
      <c r="G207" s="589"/>
      <c r="H207" s="589"/>
      <c r="I207" s="589"/>
      <c r="J207" s="590"/>
    </row>
    <row r="208" spans="4:10" x14ac:dyDescent="0.4">
      <c r="D208" s="625"/>
      <c r="E208" s="626"/>
      <c r="F208" s="626"/>
      <c r="G208" s="626"/>
      <c r="H208" s="626"/>
      <c r="I208" s="626"/>
      <c r="J208" s="627"/>
    </row>
    <row r="209" spans="4:10" x14ac:dyDescent="0.4">
      <c r="D209" s="625"/>
      <c r="E209" s="626"/>
      <c r="F209" s="626"/>
      <c r="G209" s="626"/>
      <c r="H209" s="626"/>
      <c r="I209" s="626"/>
      <c r="J209" s="627"/>
    </row>
    <row r="210" spans="4:10" x14ac:dyDescent="0.4">
      <c r="D210" s="625"/>
      <c r="E210" s="626"/>
      <c r="F210" s="626"/>
      <c r="G210" s="626"/>
      <c r="H210" s="626"/>
      <c r="I210" s="626"/>
      <c r="J210" s="627"/>
    </row>
    <row r="211" spans="4:10" x14ac:dyDescent="0.4">
      <c r="D211" s="628"/>
      <c r="E211" s="629"/>
      <c r="F211" s="629"/>
      <c r="G211" s="629"/>
      <c r="H211" s="629"/>
      <c r="I211" s="629"/>
      <c r="J211" s="630"/>
    </row>
    <row r="212" spans="4:10" x14ac:dyDescent="0.4"/>
    <row r="213" spans="4:10" x14ac:dyDescent="0.4"/>
    <row r="214" spans="4:10" x14ac:dyDescent="0.4"/>
    <row r="215" spans="4:10" x14ac:dyDescent="0.4"/>
    <row r="216" spans="4:10" x14ac:dyDescent="0.4"/>
    <row r="217" spans="4:10" x14ac:dyDescent="0.4"/>
    <row r="218" spans="4:10" x14ac:dyDescent="0.4"/>
    <row r="219" spans="4:10" x14ac:dyDescent="0.4"/>
    <row r="220" spans="4:10" x14ac:dyDescent="0.4"/>
    <row r="221" spans="4:10" x14ac:dyDescent="0.4"/>
    <row r="222" spans="4:10" x14ac:dyDescent="0.4"/>
    <row r="223" spans="4:10" x14ac:dyDescent="0.4"/>
    <row r="224" spans="4:10" x14ac:dyDescent="0.4"/>
    <row r="225" spans="2:2" x14ac:dyDescent="0.4"/>
    <row r="226" spans="2:2" x14ac:dyDescent="0.4"/>
    <row r="227" spans="2:2" x14ac:dyDescent="0.4"/>
    <row r="228" spans="2:2" x14ac:dyDescent="0.4"/>
    <row r="229" spans="2:2" x14ac:dyDescent="0.4"/>
    <row r="230" spans="2:2" x14ac:dyDescent="0.4">
      <c r="B230" s="5" t="s">
        <v>28</v>
      </c>
    </row>
    <row r="231" spans="2:2" x14ac:dyDescent="0.4"/>
    <row r="232" spans="2:2" x14ac:dyDescent="0.4"/>
    <row r="233" spans="2:2" x14ac:dyDescent="0.4"/>
    <row r="234" spans="2:2" x14ac:dyDescent="0.4"/>
    <row r="235" spans="2:2" x14ac:dyDescent="0.4"/>
    <row r="236" spans="2:2" x14ac:dyDescent="0.4"/>
    <row r="237" spans="2:2" x14ac:dyDescent="0.4"/>
    <row r="238" spans="2:2" x14ac:dyDescent="0.4"/>
    <row r="239" spans="2:2" x14ac:dyDescent="0.4"/>
    <row r="240" spans="2:2" x14ac:dyDescent="0.4"/>
    <row r="241" spans="2:2" x14ac:dyDescent="0.4"/>
    <row r="242" spans="2:2" x14ac:dyDescent="0.4"/>
    <row r="243" spans="2:2" x14ac:dyDescent="0.4"/>
    <row r="244" spans="2:2" x14ac:dyDescent="0.4"/>
    <row r="245" spans="2:2" x14ac:dyDescent="0.4"/>
    <row r="246" spans="2:2" x14ac:dyDescent="0.4"/>
    <row r="247" spans="2:2" x14ac:dyDescent="0.4"/>
    <row r="248" spans="2:2" x14ac:dyDescent="0.4"/>
    <row r="249" spans="2:2" x14ac:dyDescent="0.4"/>
    <row r="250" spans="2:2" x14ac:dyDescent="0.4"/>
    <row r="251" spans="2:2" x14ac:dyDescent="0.4"/>
    <row r="252" spans="2:2" x14ac:dyDescent="0.4"/>
    <row r="253" spans="2:2" x14ac:dyDescent="0.4">
      <c r="B253" s="5" t="s">
        <v>28</v>
      </c>
    </row>
    <row r="254" spans="2:2" x14ac:dyDescent="0.4"/>
    <row r="255" spans="2:2" x14ac:dyDescent="0.4"/>
    <row r="256" spans="2:2" x14ac:dyDescent="0.4"/>
    <row r="257" x14ac:dyDescent="0.4"/>
    <row r="258" x14ac:dyDescent="0.4"/>
    <row r="259" x14ac:dyDescent="0.4"/>
    <row r="260" x14ac:dyDescent="0.4"/>
    <row r="261" x14ac:dyDescent="0.4"/>
    <row r="262" x14ac:dyDescent="0.4"/>
    <row r="263" x14ac:dyDescent="0.4"/>
    <row r="264" x14ac:dyDescent="0.4"/>
    <row r="265" x14ac:dyDescent="0.4"/>
    <row r="266" x14ac:dyDescent="0.4"/>
    <row r="267" x14ac:dyDescent="0.4"/>
    <row r="268" x14ac:dyDescent="0.4"/>
    <row r="269" x14ac:dyDescent="0.4"/>
    <row r="270" x14ac:dyDescent="0.4"/>
    <row r="271" x14ac:dyDescent="0.4"/>
    <row r="272" x14ac:dyDescent="0.4"/>
    <row r="273" spans="2:2" x14ac:dyDescent="0.4"/>
    <row r="274" spans="2:2" x14ac:dyDescent="0.4"/>
    <row r="275" spans="2:2" x14ac:dyDescent="0.4"/>
    <row r="276" spans="2:2" x14ac:dyDescent="0.4"/>
    <row r="277" spans="2:2" x14ac:dyDescent="0.4"/>
    <row r="278" spans="2:2" x14ac:dyDescent="0.4">
      <c r="B278" s="5" t="s">
        <v>28</v>
      </c>
    </row>
    <row r="279" spans="2:2" x14ac:dyDescent="0.4"/>
    <row r="280" spans="2:2" x14ac:dyDescent="0.4"/>
    <row r="281" spans="2:2" x14ac:dyDescent="0.4"/>
    <row r="282" spans="2:2" x14ac:dyDescent="0.4"/>
    <row r="283" spans="2:2" x14ac:dyDescent="0.4"/>
    <row r="284" spans="2:2" x14ac:dyDescent="0.4"/>
    <row r="285" spans="2:2" x14ac:dyDescent="0.4"/>
    <row r="286" spans="2:2" x14ac:dyDescent="0.4"/>
    <row r="287" spans="2:2" x14ac:dyDescent="0.4"/>
    <row r="288" spans="2:2" x14ac:dyDescent="0.4"/>
    <row r="289" spans="4:10" x14ac:dyDescent="0.4"/>
    <row r="290" spans="4:10" x14ac:dyDescent="0.4"/>
    <row r="291" spans="4:10" x14ac:dyDescent="0.4"/>
    <row r="292" spans="4:10" x14ac:dyDescent="0.4"/>
    <row r="293" spans="4:10" ht="14.25" customHeight="1" x14ac:dyDescent="0.4">
      <c r="D293" s="641" t="s">
        <v>762</v>
      </c>
      <c r="E293" s="641"/>
      <c r="F293" s="641"/>
      <c r="G293" s="641"/>
      <c r="H293" s="641"/>
      <c r="I293" s="641"/>
      <c r="J293" s="641"/>
    </row>
    <row r="294" spans="4:10" ht="14.25" customHeight="1" x14ac:dyDescent="0.4">
      <c r="D294" s="641"/>
      <c r="E294" s="641"/>
      <c r="F294" s="641"/>
      <c r="G294" s="641"/>
      <c r="H294" s="641"/>
      <c r="I294" s="641"/>
      <c r="J294" s="641"/>
    </row>
    <row r="295" spans="4:10" x14ac:dyDescent="0.4"/>
    <row r="296" spans="4:10" x14ac:dyDescent="0.4"/>
    <row r="297" spans="4:10" ht="14.25" customHeight="1" x14ac:dyDescent="0.4">
      <c r="D297" s="652" t="s">
        <v>776</v>
      </c>
      <c r="E297" s="652"/>
      <c r="F297" s="652"/>
      <c r="G297" s="652"/>
      <c r="H297" s="652"/>
      <c r="I297" s="652"/>
      <c r="J297" s="652"/>
    </row>
    <row r="298" spans="4:10" ht="14.25" customHeight="1" x14ac:dyDescent="0.4">
      <c r="D298" s="652"/>
      <c r="E298" s="652"/>
      <c r="F298" s="652"/>
      <c r="G298" s="652"/>
      <c r="H298" s="652"/>
      <c r="I298" s="652"/>
      <c r="J298" s="652"/>
    </row>
    <row r="299" spans="4:10" ht="14.25" customHeight="1" x14ac:dyDescent="0.4">
      <c r="D299" s="652"/>
      <c r="E299" s="652"/>
      <c r="F299" s="652"/>
      <c r="G299" s="652"/>
      <c r="H299" s="652"/>
      <c r="I299" s="652"/>
      <c r="J299" s="652"/>
    </row>
    <row r="300" spans="4:10" ht="14.25" customHeight="1" x14ac:dyDescent="0.4">
      <c r="D300" s="652"/>
      <c r="E300" s="652"/>
      <c r="F300" s="652"/>
      <c r="G300" s="652"/>
      <c r="H300" s="652"/>
      <c r="I300" s="652"/>
      <c r="J300" s="652"/>
    </row>
    <row r="301" spans="4:10" ht="14.25" customHeight="1" x14ac:dyDescent="0.4">
      <c r="D301" s="652"/>
      <c r="E301" s="652"/>
      <c r="F301" s="652"/>
      <c r="G301" s="652"/>
      <c r="H301" s="652"/>
      <c r="I301" s="652"/>
      <c r="J301" s="652"/>
    </row>
    <row r="302" spans="4:10" x14ac:dyDescent="0.4"/>
    <row r="303" spans="4:10" x14ac:dyDescent="0.4"/>
    <row r="304" spans="4:10" x14ac:dyDescent="0.4"/>
    <row r="305" spans="2:2" x14ac:dyDescent="0.4"/>
    <row r="306" spans="2:2" x14ac:dyDescent="0.4"/>
    <row r="307" spans="2:2" x14ac:dyDescent="0.4"/>
    <row r="308" spans="2:2" x14ac:dyDescent="0.4"/>
    <row r="309" spans="2:2" x14ac:dyDescent="0.4"/>
    <row r="310" spans="2:2" x14ac:dyDescent="0.4"/>
    <row r="311" spans="2:2" x14ac:dyDescent="0.4">
      <c r="B311" s="5" t="s">
        <v>28</v>
      </c>
    </row>
    <row r="312" spans="2:2" x14ac:dyDescent="0.4"/>
    <row r="313" spans="2:2" x14ac:dyDescent="0.4"/>
    <row r="314" spans="2:2" x14ac:dyDescent="0.4"/>
    <row r="315" spans="2:2" x14ac:dyDescent="0.4"/>
    <row r="316" spans="2:2" x14ac:dyDescent="0.4"/>
    <row r="317" spans="2:2" x14ac:dyDescent="0.4"/>
    <row r="318" spans="2:2" x14ac:dyDescent="0.4"/>
    <row r="319" spans="2:2" x14ac:dyDescent="0.4"/>
    <row r="320" spans="2:2" x14ac:dyDescent="0.4"/>
    <row r="321" spans="2:2" x14ac:dyDescent="0.4"/>
    <row r="322" spans="2:2" x14ac:dyDescent="0.4"/>
    <row r="323" spans="2:2" x14ac:dyDescent="0.4"/>
    <row r="324" spans="2:2" x14ac:dyDescent="0.4"/>
    <row r="325" spans="2:2" x14ac:dyDescent="0.4"/>
    <row r="326" spans="2:2" x14ac:dyDescent="0.4"/>
    <row r="327" spans="2:2" x14ac:dyDescent="0.4"/>
    <row r="328" spans="2:2" x14ac:dyDescent="0.4"/>
    <row r="329" spans="2:2" x14ac:dyDescent="0.4"/>
    <row r="330" spans="2:2" x14ac:dyDescent="0.4"/>
    <row r="331" spans="2:2" x14ac:dyDescent="0.4"/>
    <row r="332" spans="2:2" x14ac:dyDescent="0.4"/>
    <row r="333" spans="2:2" x14ac:dyDescent="0.4"/>
    <row r="334" spans="2:2" x14ac:dyDescent="0.4"/>
    <row r="335" spans="2:2" x14ac:dyDescent="0.4">
      <c r="B335" s="5" t="s">
        <v>28</v>
      </c>
    </row>
    <row r="336" spans="2:2" x14ac:dyDescent="0.4"/>
    <row r="337" x14ac:dyDescent="0.4"/>
    <row r="338" x14ac:dyDescent="0.4"/>
    <row r="339" x14ac:dyDescent="0.4"/>
    <row r="340" x14ac:dyDescent="0.4"/>
    <row r="341" x14ac:dyDescent="0.4"/>
    <row r="342" x14ac:dyDescent="0.4"/>
    <row r="343" x14ac:dyDescent="0.4"/>
    <row r="344" x14ac:dyDescent="0.4"/>
    <row r="345" x14ac:dyDescent="0.4"/>
    <row r="346" x14ac:dyDescent="0.4"/>
    <row r="347" x14ac:dyDescent="0.4"/>
    <row r="348" x14ac:dyDescent="0.4"/>
    <row r="349" x14ac:dyDescent="0.4"/>
    <row r="350" x14ac:dyDescent="0.4"/>
    <row r="351" x14ac:dyDescent="0.4"/>
    <row r="352" x14ac:dyDescent="0.4"/>
    <row r="353" spans="2:10" x14ac:dyDescent="0.4"/>
    <row r="354" spans="2:10" x14ac:dyDescent="0.4"/>
    <row r="355" spans="2:10" x14ac:dyDescent="0.4"/>
    <row r="356" spans="2:10" x14ac:dyDescent="0.4"/>
    <row r="357" spans="2:10" x14ac:dyDescent="0.4"/>
    <row r="358" spans="2:10" x14ac:dyDescent="0.4"/>
    <row r="359" spans="2:10" x14ac:dyDescent="0.4">
      <c r="B359" s="5" t="s">
        <v>28</v>
      </c>
    </row>
    <row r="360" spans="2:10" x14ac:dyDescent="0.4"/>
    <row r="361" spans="2:10" x14ac:dyDescent="0.4"/>
    <row r="362" spans="2:10" x14ac:dyDescent="0.4"/>
    <row r="363" spans="2:10" x14ac:dyDescent="0.4"/>
    <row r="364" spans="2:10" x14ac:dyDescent="0.4"/>
    <row r="365" spans="2:10" x14ac:dyDescent="0.4"/>
    <row r="366" spans="2:10" x14ac:dyDescent="0.4"/>
    <row r="367" spans="2:10" x14ac:dyDescent="0.4"/>
    <row r="368" spans="2:10" ht="14.25" customHeight="1" x14ac:dyDescent="0.4">
      <c r="D368" s="641" t="s">
        <v>763</v>
      </c>
      <c r="E368" s="641"/>
      <c r="F368" s="641"/>
      <c r="G368" s="641"/>
      <c r="H368" s="641"/>
      <c r="I368" s="641"/>
      <c r="J368" s="641"/>
    </row>
    <row r="369" spans="4:10" ht="14.25" customHeight="1" x14ac:dyDescent="0.4">
      <c r="D369" s="641"/>
      <c r="E369" s="641"/>
      <c r="F369" s="641"/>
      <c r="G369" s="641"/>
      <c r="H369" s="641"/>
      <c r="I369" s="641"/>
      <c r="J369" s="641"/>
    </row>
    <row r="370" spans="4:10" x14ac:dyDescent="0.4"/>
    <row r="371" spans="4:10" x14ac:dyDescent="0.4"/>
    <row r="372" spans="4:10" ht="14.25" customHeight="1" x14ac:dyDescent="0.4">
      <c r="D372" s="642" t="s">
        <v>777</v>
      </c>
      <c r="E372" s="649"/>
      <c r="F372" s="649"/>
      <c r="G372" s="649"/>
      <c r="H372" s="649"/>
      <c r="I372" s="649"/>
      <c r="J372" s="650"/>
    </row>
    <row r="373" spans="4:10" ht="14.25" customHeight="1" x14ac:dyDescent="0.4">
      <c r="D373" s="651"/>
      <c r="E373" s="652"/>
      <c r="F373" s="652"/>
      <c r="G373" s="652"/>
      <c r="H373" s="652"/>
      <c r="I373" s="652"/>
      <c r="J373" s="653"/>
    </row>
    <row r="374" spans="4:10" ht="14.25" customHeight="1" x14ac:dyDescent="0.4">
      <c r="D374" s="651"/>
      <c r="E374" s="652"/>
      <c r="F374" s="652"/>
      <c r="G374" s="652"/>
      <c r="H374" s="652"/>
      <c r="I374" s="652"/>
      <c r="J374" s="653"/>
    </row>
    <row r="375" spans="4:10" ht="14.25" customHeight="1" x14ac:dyDescent="0.4">
      <c r="D375" s="651"/>
      <c r="E375" s="652"/>
      <c r="F375" s="652"/>
      <c r="G375" s="652"/>
      <c r="H375" s="652"/>
      <c r="I375" s="652"/>
      <c r="J375" s="653"/>
    </row>
    <row r="376" spans="4:10" ht="14.25" customHeight="1" x14ac:dyDescent="0.4">
      <c r="D376" s="654"/>
      <c r="E376" s="655"/>
      <c r="F376" s="655"/>
      <c r="G376" s="655"/>
      <c r="H376" s="655"/>
      <c r="I376" s="655"/>
      <c r="J376" s="656"/>
    </row>
    <row r="377" spans="4:10" x14ac:dyDescent="0.4"/>
    <row r="378" spans="4:10" x14ac:dyDescent="0.4"/>
    <row r="379" spans="4:10" x14ac:dyDescent="0.4"/>
    <row r="380" spans="4:10" x14ac:dyDescent="0.4"/>
    <row r="381" spans="4:10" x14ac:dyDescent="0.4"/>
    <row r="382" spans="4:10" x14ac:dyDescent="0.4">
      <c r="E382" t="s">
        <v>778</v>
      </c>
    </row>
    <row r="383" spans="4:10" x14ac:dyDescent="0.4">
      <c r="E383" t="s">
        <v>779</v>
      </c>
    </row>
    <row r="384" spans="4:10" x14ac:dyDescent="0.4">
      <c r="E384" t="s">
        <v>780</v>
      </c>
    </row>
    <row r="385" spans="2:10" x14ac:dyDescent="0.4"/>
    <row r="386" spans="2:10" x14ac:dyDescent="0.4">
      <c r="E386" s="657" t="s">
        <v>781</v>
      </c>
      <c r="F386" s="657"/>
      <c r="G386" s="657"/>
      <c r="H386" s="657"/>
      <c r="I386" s="657"/>
    </row>
    <row r="387" spans="2:10" x14ac:dyDescent="0.4">
      <c r="E387" s="23" t="s">
        <v>782</v>
      </c>
    </row>
    <row r="388" spans="2:10" x14ac:dyDescent="0.4">
      <c r="E388" s="362" t="s">
        <v>783</v>
      </c>
    </row>
    <row r="389" spans="2:10" x14ac:dyDescent="0.4">
      <c r="D389" s="16"/>
      <c r="E389" s="23" t="s">
        <v>784</v>
      </c>
      <c r="F389" s="72">
        <f>F387*(SQRT(1-F388))</f>
        <v>0</v>
      </c>
    </row>
    <row r="390" spans="2:10" x14ac:dyDescent="0.4">
      <c r="D390" s="16"/>
      <c r="E390" s="23"/>
    </row>
    <row r="391" spans="2:10" x14ac:dyDescent="0.4">
      <c r="D391" s="16"/>
      <c r="E391" s="23" t="s">
        <v>790</v>
      </c>
    </row>
    <row r="392" spans="2:10" x14ac:dyDescent="0.4"/>
    <row r="393" spans="2:10" ht="17.149999999999999" x14ac:dyDescent="0.55000000000000004">
      <c r="B393" s="5" t="s">
        <v>28</v>
      </c>
      <c r="E393" s="23" t="s">
        <v>791</v>
      </c>
      <c r="F393" s="72">
        <f>F391+(1.96*F389)</f>
        <v>0</v>
      </c>
    </row>
    <row r="394" spans="2:10" ht="17.149999999999999" x14ac:dyDescent="0.55000000000000004">
      <c r="E394" s="23" t="s">
        <v>792</v>
      </c>
      <c r="F394" s="72">
        <f>F391-(1.96*F389)</f>
        <v>0</v>
      </c>
    </row>
    <row r="395" spans="2:10" x14ac:dyDescent="0.4">
      <c r="F395" s="72"/>
    </row>
    <row r="396" spans="2:10" ht="17.149999999999999" x14ac:dyDescent="0.55000000000000004">
      <c r="E396" t="s">
        <v>785</v>
      </c>
      <c r="F396" s="72">
        <f>(F393-F394)/2</f>
        <v>0</v>
      </c>
    </row>
    <row r="397" spans="2:10" x14ac:dyDescent="0.4"/>
    <row r="398" spans="2:10" x14ac:dyDescent="0.4"/>
    <row r="399" spans="2:10" ht="14.25" customHeight="1" x14ac:dyDescent="0.4">
      <c r="D399" s="641" t="s">
        <v>764</v>
      </c>
      <c r="E399" s="641"/>
      <c r="F399" s="641"/>
      <c r="G399" s="641"/>
      <c r="H399" s="641"/>
      <c r="I399" s="641"/>
      <c r="J399" s="641"/>
    </row>
    <row r="400" spans="2:10" ht="14.25" customHeight="1" x14ac:dyDescent="0.4">
      <c r="D400" s="641"/>
      <c r="E400" s="641"/>
      <c r="F400" s="641"/>
      <c r="G400" s="641"/>
      <c r="H400" s="641"/>
      <c r="I400" s="641"/>
      <c r="J400" s="641"/>
    </row>
    <row r="401" spans="4:10" x14ac:dyDescent="0.4"/>
    <row r="402" spans="4:10" x14ac:dyDescent="0.4">
      <c r="D402" s="626" t="s">
        <v>786</v>
      </c>
      <c r="E402" s="626"/>
      <c r="F402" s="626"/>
      <c r="G402" s="626"/>
      <c r="H402" s="626"/>
      <c r="I402" s="626"/>
      <c r="J402" s="626"/>
    </row>
    <row r="403" spans="4:10" x14ac:dyDescent="0.4"/>
    <row r="404" spans="4:10" ht="15" customHeight="1" x14ac:dyDescent="0.4">
      <c r="D404" s="595" t="s">
        <v>787</v>
      </c>
      <c r="E404" s="595"/>
      <c r="F404" s="595"/>
      <c r="G404" s="595"/>
      <c r="H404" s="595"/>
      <c r="I404" s="595"/>
      <c r="J404" s="595"/>
    </row>
    <row r="405" spans="4:10" x14ac:dyDescent="0.4">
      <c r="D405" s="595"/>
      <c r="E405" s="595"/>
      <c r="F405" s="595"/>
      <c r="G405" s="595"/>
      <c r="H405" s="595"/>
      <c r="I405" s="595"/>
      <c r="J405" s="595"/>
    </row>
    <row r="406" spans="4:10" x14ac:dyDescent="0.4">
      <c r="D406" s="595"/>
      <c r="E406" s="595"/>
      <c r="F406" s="595"/>
      <c r="G406" s="595"/>
      <c r="H406" s="595"/>
      <c r="I406" s="595"/>
      <c r="J406" s="595"/>
    </row>
    <row r="407" spans="4:10" x14ac:dyDescent="0.4">
      <c r="D407" s="595"/>
      <c r="E407" s="595"/>
      <c r="F407" s="595"/>
      <c r="G407" s="595"/>
      <c r="H407" s="595"/>
      <c r="I407" s="595"/>
      <c r="J407" s="595"/>
    </row>
    <row r="408" spans="4:10" x14ac:dyDescent="0.4">
      <c r="D408" s="595"/>
      <c r="E408" s="595"/>
      <c r="F408" s="595"/>
      <c r="G408" s="595"/>
      <c r="H408" s="595"/>
      <c r="I408" s="595"/>
      <c r="J408" s="595"/>
    </row>
    <row r="409" spans="4:10" x14ac:dyDescent="0.4">
      <c r="D409" s="595"/>
      <c r="E409" s="595"/>
      <c r="F409" s="595"/>
      <c r="G409" s="595"/>
      <c r="H409" s="595"/>
      <c r="I409" s="595"/>
      <c r="J409" s="595"/>
    </row>
    <row r="410" spans="4:10" x14ac:dyDescent="0.4">
      <c r="D410" s="595"/>
      <c r="E410" s="595"/>
      <c r="F410" s="595"/>
      <c r="G410" s="595"/>
      <c r="H410" s="595"/>
      <c r="I410" s="595"/>
      <c r="J410" s="595"/>
    </row>
    <row r="411" spans="4:10" x14ac:dyDescent="0.4">
      <c r="D411" s="595"/>
      <c r="E411" s="595"/>
      <c r="F411" s="595"/>
      <c r="G411" s="595"/>
      <c r="H411" s="595"/>
      <c r="I411" s="595"/>
      <c r="J411" s="595"/>
    </row>
    <row r="412" spans="4:10" x14ac:dyDescent="0.4">
      <c r="D412" s="2"/>
      <c r="E412" s="2"/>
      <c r="F412" s="2"/>
      <c r="G412" s="2"/>
      <c r="H412" s="2"/>
      <c r="I412" s="2"/>
      <c r="J412" s="2"/>
    </row>
    <row r="413" spans="4:10" ht="14.25" customHeight="1" x14ac:dyDescent="0.4">
      <c r="D413" s="2"/>
      <c r="E413" s="2"/>
      <c r="F413" s="2"/>
      <c r="G413" s="2"/>
      <c r="H413" s="2"/>
      <c r="I413" s="2"/>
      <c r="J413" s="2"/>
    </row>
    <row r="414" spans="4:10" ht="14.25" customHeight="1" x14ac:dyDescent="0.4">
      <c r="D414" s="595" t="s">
        <v>788</v>
      </c>
      <c r="E414" s="595"/>
      <c r="F414" s="595"/>
      <c r="G414" s="595"/>
      <c r="H414" s="595"/>
      <c r="I414" s="595"/>
      <c r="J414" s="595"/>
    </row>
    <row r="415" spans="4:10" ht="14.25" customHeight="1" x14ac:dyDescent="0.4">
      <c r="D415" s="595"/>
      <c r="E415" s="595"/>
      <c r="F415" s="595"/>
      <c r="G415" s="595"/>
      <c r="H415" s="595"/>
      <c r="I415" s="595"/>
      <c r="J415" s="595"/>
    </row>
    <row r="416" spans="4:10" ht="14.25" customHeight="1" x14ac:dyDescent="0.4">
      <c r="D416" s="595"/>
      <c r="E416" s="595"/>
      <c r="F416" s="595"/>
      <c r="G416" s="595"/>
      <c r="H416" s="595"/>
      <c r="I416" s="595"/>
      <c r="J416" s="595"/>
    </row>
    <row r="417" spans="2:10" ht="14.25" customHeight="1" x14ac:dyDescent="0.4">
      <c r="D417" s="595"/>
      <c r="E417" s="595"/>
      <c r="F417" s="595"/>
      <c r="G417" s="595"/>
      <c r="H417" s="595"/>
      <c r="I417" s="595"/>
      <c r="J417" s="595"/>
    </row>
    <row r="418" spans="2:10" ht="14.25" customHeight="1" x14ac:dyDescent="0.4"/>
    <row r="419" spans="2:10" ht="14.25" customHeight="1" x14ac:dyDescent="0.4">
      <c r="B419" s="5" t="s">
        <v>28</v>
      </c>
    </row>
    <row r="420" spans="2:10" ht="14.25" customHeight="1" x14ac:dyDescent="0.4">
      <c r="D420" s="595" t="s">
        <v>789</v>
      </c>
      <c r="E420" s="595"/>
      <c r="F420" s="595"/>
      <c r="G420" s="595"/>
      <c r="H420" s="595"/>
      <c r="I420" s="595"/>
      <c r="J420" s="595"/>
    </row>
    <row r="421" spans="2:10" ht="14.25" customHeight="1" x14ac:dyDescent="0.4">
      <c r="D421" s="595"/>
      <c r="E421" s="595"/>
      <c r="F421" s="595"/>
      <c r="G421" s="595"/>
      <c r="H421" s="595"/>
      <c r="I421" s="595"/>
      <c r="J421" s="595"/>
    </row>
    <row r="422" spans="2:10" ht="14.25" customHeight="1" x14ac:dyDescent="0.4">
      <c r="D422" s="595"/>
      <c r="E422" s="595"/>
      <c r="F422" s="595"/>
      <c r="G422" s="595"/>
      <c r="H422" s="595"/>
      <c r="I422" s="595"/>
      <c r="J422" s="595"/>
    </row>
    <row r="423" spans="2:10" ht="14.25" customHeight="1" x14ac:dyDescent="0.4">
      <c r="D423" s="595"/>
      <c r="E423" s="595"/>
      <c r="F423" s="595"/>
      <c r="G423" s="595"/>
      <c r="H423" s="595"/>
      <c r="I423" s="595"/>
      <c r="J423" s="595"/>
    </row>
    <row r="424" spans="2:10" ht="14.25" customHeight="1" x14ac:dyDescent="0.4"/>
    <row r="425" spans="2:10" ht="14.25" customHeight="1" x14ac:dyDescent="0.4"/>
    <row r="426" spans="2:10" ht="14.25" customHeight="1" x14ac:dyDescent="0.4"/>
    <row r="427" spans="2:10" ht="14.25" customHeight="1" x14ac:dyDescent="0.4"/>
    <row r="428" spans="2:10" ht="14.25" customHeight="1" x14ac:dyDescent="0.4"/>
    <row r="429" spans="2:10" ht="14.25" customHeight="1" x14ac:dyDescent="0.4"/>
    <row r="430" spans="2:10" ht="14.25" hidden="1" customHeight="1" x14ac:dyDescent="0.4"/>
    <row r="431" spans="2:10" ht="14.25" hidden="1" customHeight="1" x14ac:dyDescent="0.4"/>
  </sheetData>
  <mergeCells count="30">
    <mergeCell ref="D414:J417"/>
    <mergeCell ref="D420:J423"/>
    <mergeCell ref="E386:I386"/>
    <mergeCell ref="D293:J294"/>
    <mergeCell ref="D297:J301"/>
    <mergeCell ref="D368:J369"/>
    <mergeCell ref="D372:J376"/>
    <mergeCell ref="D399:J400"/>
    <mergeCell ref="D404:J411"/>
    <mergeCell ref="D402:J402"/>
    <mergeCell ref="B1:C1"/>
    <mergeCell ref="D31:J32"/>
    <mergeCell ref="D34:J38"/>
    <mergeCell ref="D17:I17"/>
    <mergeCell ref="D19:I19"/>
    <mergeCell ref="D20:I20"/>
    <mergeCell ref="D21:I21"/>
    <mergeCell ref="D1:J2"/>
    <mergeCell ref="D207:J211"/>
    <mergeCell ref="D22:I22"/>
    <mergeCell ref="D23:I23"/>
    <mergeCell ref="D92:P92"/>
    <mergeCell ref="D18:F18"/>
    <mergeCell ref="D94:J95"/>
    <mergeCell ref="D203:J204"/>
    <mergeCell ref="D97:K101"/>
    <mergeCell ref="D159:J160"/>
    <mergeCell ref="D162:J166"/>
    <mergeCell ref="D168:E168"/>
    <mergeCell ref="H168:J168"/>
  </mergeCells>
  <hyperlinks>
    <hyperlink ref="B1:C1" location="Indholdsfortegnelse!B1" display="Indholdsfortegnelse" xr:uid="{4C8AC81F-4B82-4CDD-B1F9-42EA0EA16768}"/>
    <hyperlink ref="B154" location="'Reliabilitet-Validitet'!B1" display="Top" xr:uid="{2637ADD6-473C-4430-B789-20313CFBF646}"/>
    <hyperlink ref="B127" location="'Reliabilitet-Validitet'!B1" display="Top" xr:uid="{173A04FE-56DE-4AC0-BC18-BA6C8CDFD786}"/>
    <hyperlink ref="B89" location="'Reliabilitet-Validitet'!B1" display="Top" xr:uid="{8C3A53B9-5694-40F0-91A2-5A404D2AFBB8}"/>
    <hyperlink ref="D17:I17" location="'Reliabilitet-Validitet'!B60" display="Recode into same variables " xr:uid="{A379609E-F109-44A1-BB75-0A8BED86D21E}"/>
    <hyperlink ref="D18" location="'Reliabilitet-Validitet'!B107" display="Compute Variable" xr:uid="{E55D0E2E-FFFC-4A9B-AA32-DFE8B6CBE4E2}"/>
    <hyperlink ref="D18:F18" location="'Reliabilitet-Validitet'!B120" display="Compute Variable" xr:uid="{FF8F60D1-5EC7-4AA2-B317-ADB839E853C5}"/>
    <hyperlink ref="D168:E168" location="Korrelation!B1" display="Se korrelation" xr:uid="{D9002342-83D9-43E1-9D0F-1EE2F80D9BE2}"/>
    <hyperlink ref="H168:J168" location="'SPSS Vejledninger 2'!B58" display="Korrelation SPSS Vejledning" xr:uid="{F917FFF0-099D-49EC-95B4-896B23E447A0}"/>
    <hyperlink ref="B186" location="'Reliabilitet-Validitet'!B1" display="Top" xr:uid="{46AB3FEC-5406-49C4-BF39-9C07E30244E9}"/>
    <hyperlink ref="D19:I19" location="'Reliabilitet-Validitet'!B188" display="Reliabilitetstest: Test-retest (gold standard)" xr:uid="{3854D3F3-CFC9-487E-8D3D-067BCC481D45}"/>
    <hyperlink ref="D20:I20" location="'Reliabilitet-Validitet'!B231" display="Reliabilitetstest: Split-Half" xr:uid="{99BB0131-F31F-498A-AA0A-D7270789B9F3}"/>
    <hyperlink ref="B230" location="'Reliabilitet-Validitet'!B1" display="Top" xr:uid="{4680A82E-EF63-4712-82C1-F4ED8D07C313}"/>
    <hyperlink ref="B359" location="'Reliabilitet-Validitet'!B1" display="Top" xr:uid="{937D715D-1A81-4919-AF01-ED43C9F78B61}"/>
    <hyperlink ref="B335" location="'Reliabilitet-Validitet'!B1" display="Top" xr:uid="{0920CD03-7007-4823-9A44-A51D6482F6E9}"/>
    <hyperlink ref="B311" location="'Reliabilitet-Validitet'!B1" display="Top" xr:uid="{6DB86DF0-C02C-4EF8-BE3C-84DE4AF56EA3}"/>
    <hyperlink ref="B278" location="'Reliabilitet-Validitet'!B1" display="Top" xr:uid="{4B57F64A-C049-46E3-AA03-310551CA6857}"/>
    <hyperlink ref="B253" location="'Reliabilitet-Validitet'!B1" display="Top" xr:uid="{E0ECA5CB-97C1-42D0-AEEB-2BA51C1C3978}"/>
    <hyperlink ref="D21:I21" location="'Reliabilitet-Validitet'!B326" display="Cronbachs alpha" xr:uid="{2B601103-FD9B-42F3-B446-1D6BE7E5B3A0}"/>
    <hyperlink ref="B393" location="'Reliabilitet-Validitet'!B1" display="Top" xr:uid="{FFD7C04D-372D-401B-AEEA-42AAA7800F2E}"/>
    <hyperlink ref="D22:I22" location="'Reliabilitet-Validitet'!B397" display="Konfidensinterval for individuelle skalascorer" xr:uid="{E1DE2544-446D-4DC4-A143-236513863D61}"/>
    <hyperlink ref="B419" location="'Reliabilitet-Validitet'!B1" display="Top" xr:uid="{1F95693F-90FB-414C-8441-176F69EE88C9}"/>
    <hyperlink ref="D23:I23" location="'Reliabilitet-Validitet'!B427" display="Validitet" xr:uid="{472499D4-65D4-49F3-89EC-CC96DA382FE9}"/>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40A363-E490-4EB7-B961-5A4675D0F66F}">
  <sheetPr>
    <tabColor theme="8" tint="0.59999389629810485"/>
  </sheetPr>
  <dimension ref="A1:AK99"/>
  <sheetViews>
    <sheetView topLeftCell="B1" zoomScale="107" workbookViewId="0">
      <selection activeCell="B1" sqref="B1:C1"/>
    </sheetView>
  </sheetViews>
  <sheetFormatPr defaultColWidth="0" defaultRowHeight="14.6" zeroHeight="1" outlineLevelCol="1" x14ac:dyDescent="0.4"/>
  <cols>
    <col min="1" max="1" width="39.84375" hidden="1" customWidth="1" outlineLevel="1"/>
    <col min="2" max="2" width="8.84375" customWidth="1" collapsed="1"/>
    <col min="3" max="4" width="9.07421875" customWidth="1"/>
    <col min="5" max="5" width="12.53515625" bestFit="1" customWidth="1"/>
    <col min="6" max="10" width="9.07421875" customWidth="1"/>
    <col min="11" max="11" width="11.23046875" bestFit="1" customWidth="1"/>
    <col min="12" max="20" width="9.07421875" customWidth="1"/>
    <col min="21" max="21" width="9.23046875" bestFit="1" customWidth="1"/>
    <col min="22" max="30" width="9.07421875" customWidth="1"/>
    <col min="31" max="31" width="10.765625" bestFit="1" customWidth="1"/>
    <col min="32" max="32" width="10.765625" customWidth="1"/>
    <col min="33" max="37" width="9.07421875" customWidth="1"/>
    <col min="38" max="16384" width="8.84375" hidden="1"/>
  </cols>
  <sheetData>
    <row r="1" spans="1:33" ht="15" thickBot="1" x14ac:dyDescent="0.45">
      <c r="B1" s="639" t="s">
        <v>17</v>
      </c>
      <c r="C1" s="639"/>
      <c r="D1" s="614" t="s">
        <v>793</v>
      </c>
      <c r="E1" s="614"/>
      <c r="F1" s="614"/>
      <c r="G1" s="614"/>
      <c r="H1" s="614"/>
      <c r="J1" s="665" t="s">
        <v>828</v>
      </c>
      <c r="K1" s="666"/>
      <c r="L1" s="666"/>
      <c r="M1" s="666"/>
      <c r="N1" s="667"/>
      <c r="T1" s="94" t="s">
        <v>720</v>
      </c>
      <c r="U1" s="94" t="s">
        <v>721</v>
      </c>
      <c r="X1" s="587" t="s">
        <v>723</v>
      </c>
      <c r="Y1" s="587"/>
      <c r="Z1" s="587"/>
      <c r="AA1" s="587"/>
      <c r="AB1" s="587"/>
      <c r="AE1" s="587" t="s">
        <v>803</v>
      </c>
      <c r="AF1" s="587"/>
    </row>
    <row r="2" spans="1:33" ht="15" thickBot="1" x14ac:dyDescent="0.45">
      <c r="B2" s="637" t="s">
        <v>820</v>
      </c>
      <c r="C2" s="637"/>
      <c r="D2" s="614"/>
      <c r="E2" s="614"/>
      <c r="F2" s="614"/>
      <c r="G2" s="614"/>
      <c r="H2" s="614"/>
      <c r="J2" s="668"/>
      <c r="K2" s="669"/>
      <c r="L2" s="669"/>
      <c r="M2" s="669"/>
      <c r="N2" s="670"/>
      <c r="S2" s="348" t="s">
        <v>44</v>
      </c>
      <c r="T2" s="350" t="e">
        <f>SUM(T5:T999)/T4</f>
        <v>#DIV/0!</v>
      </c>
      <c r="U2" s="350" t="e">
        <f>SUM(U5:U999)/U4</f>
        <v>#DIV/0!</v>
      </c>
      <c r="W2" s="23"/>
      <c r="AD2" s="348" t="s">
        <v>46</v>
      </c>
      <c r="AG2" t="e">
        <f>AG3/(T4-1)</f>
        <v>#DIV/0!</v>
      </c>
    </row>
    <row r="3" spans="1:33" ht="15" customHeight="1" thickBot="1" x14ac:dyDescent="0.45">
      <c r="A3" s="2"/>
      <c r="J3" s="671" t="s">
        <v>827</v>
      </c>
      <c r="K3" s="671"/>
      <c r="L3" s="671"/>
      <c r="M3" s="671"/>
      <c r="N3" s="671"/>
      <c r="S3" s="348" t="s">
        <v>722</v>
      </c>
      <c r="T3" s="260" t="e">
        <f>SQRT(X3)</f>
        <v>#DIV/0!</v>
      </c>
      <c r="U3" s="260" t="e">
        <f>SQRT(Z3)</f>
        <v>#DIV/0!</v>
      </c>
      <c r="W3" s="348" t="s">
        <v>46</v>
      </c>
      <c r="X3" s="350" t="e">
        <f>Y4/(T4-1)</f>
        <v>#DIV/0!</v>
      </c>
      <c r="Y3" s="350"/>
      <c r="Z3" s="350" t="e">
        <f>AA4/(U4-1)</f>
        <v>#DIV/0!</v>
      </c>
      <c r="AA3" s="353"/>
      <c r="AB3" s="353"/>
      <c r="AD3" s="348" t="s">
        <v>109</v>
      </c>
      <c r="AE3" s="72" t="e">
        <f>SUM(AE5:AE999)</f>
        <v>#DIV/0!</v>
      </c>
      <c r="AF3" s="377" t="e">
        <f>SUM(AF5:AF999)</f>
        <v>#DIV/0!</v>
      </c>
      <c r="AG3" s="72" t="e">
        <f>SUM(AG5:AG999)</f>
        <v>#DIV/0!</v>
      </c>
    </row>
    <row r="4" spans="1:33" ht="15" customHeight="1" thickBot="1" x14ac:dyDescent="0.45">
      <c r="A4" s="2"/>
      <c r="F4" s="364" t="s">
        <v>104</v>
      </c>
      <c r="I4" s="391"/>
      <c r="J4" s="391"/>
      <c r="K4" s="391"/>
      <c r="L4" s="391"/>
      <c r="M4" s="391"/>
      <c r="S4" s="348" t="s">
        <v>73</v>
      </c>
      <c r="T4" s="255">
        <f>COUNT(T5:T999)</f>
        <v>0</v>
      </c>
      <c r="U4" s="255">
        <f>COUNT(U5:U999)</f>
        <v>0</v>
      </c>
      <c r="W4" s="348" t="s">
        <v>109</v>
      </c>
      <c r="X4" s="354" t="e">
        <f>SUM(X5:X999)</f>
        <v>#DIV/0!</v>
      </c>
      <c r="Y4" s="354" t="e">
        <f>SUM(Y5:Y999)</f>
        <v>#DIV/0!</v>
      </c>
      <c r="Z4" s="354" t="e">
        <f>SUM(Z5:Z999)</f>
        <v>#DIV/0!</v>
      </c>
      <c r="AA4" s="354" t="e">
        <f>SUM(AA5:AA999)</f>
        <v>#DIV/0!</v>
      </c>
      <c r="AB4" s="354" t="e">
        <f>SUM(AB5:AB999)</f>
        <v>#DIV/0!</v>
      </c>
      <c r="AE4" s="371"/>
      <c r="AF4" s="372"/>
      <c r="AG4" s="24"/>
    </row>
    <row r="5" spans="1:33" ht="15" customHeight="1" x14ac:dyDescent="0.4">
      <c r="I5" s="391"/>
      <c r="J5" s="391"/>
      <c r="K5" s="391"/>
      <c r="L5" s="391"/>
      <c r="M5" s="391"/>
      <c r="S5" s="664" t="s">
        <v>744</v>
      </c>
      <c r="T5" s="349"/>
      <c r="U5" s="351"/>
      <c r="X5" s="355" t="e">
        <f t="shared" ref="X5" si="0">T5-$T$2</f>
        <v>#DIV/0!</v>
      </c>
      <c r="Y5" s="352" t="e">
        <f t="shared" ref="Y5" si="1">X5^2</f>
        <v>#DIV/0!</v>
      </c>
      <c r="Z5" s="356" t="e">
        <f t="shared" ref="Z5" si="2">U5-$U$2</f>
        <v>#DIV/0!</v>
      </c>
      <c r="AA5" s="356" t="e">
        <f t="shared" ref="AA5" si="3">Z5^2</f>
        <v>#DIV/0!</v>
      </c>
      <c r="AB5" s="357" t="e">
        <f t="shared" ref="AB5" si="4">X5*Z5</f>
        <v>#DIV/0!</v>
      </c>
      <c r="AE5" s="378" t="e">
        <f t="shared" ref="AE5" si="5">$E$42*$T5+$E$44</f>
        <v>#DIV/0!</v>
      </c>
      <c r="AF5" s="380" t="e">
        <f t="shared" ref="AF5" si="6">(U5-AE5)^2</f>
        <v>#DIV/0!</v>
      </c>
      <c r="AG5" s="379" t="e">
        <f t="shared" ref="AG5" si="7">(AE5-($AE$3/$T$4))^2</f>
        <v>#DIV/0!</v>
      </c>
    </row>
    <row r="6" spans="1:33" x14ac:dyDescent="0.4">
      <c r="A6" s="559" t="s">
        <v>798</v>
      </c>
      <c r="I6" s="391"/>
      <c r="J6" s="45"/>
      <c r="K6" s="391"/>
      <c r="L6" s="391"/>
      <c r="M6" s="391"/>
      <c r="S6" s="664"/>
      <c r="T6" s="334"/>
      <c r="U6" s="335"/>
      <c r="X6" s="355"/>
      <c r="Y6" s="352"/>
      <c r="Z6" s="356"/>
      <c r="AA6" s="356"/>
      <c r="AB6" s="357"/>
      <c r="AE6" s="378"/>
      <c r="AF6" s="380"/>
      <c r="AG6" s="379"/>
    </row>
    <row r="7" spans="1:33" ht="15" customHeight="1" x14ac:dyDescent="0.4">
      <c r="A7" s="559"/>
      <c r="I7" s="391"/>
      <c r="J7" s="672" t="s">
        <v>829</v>
      </c>
      <c r="K7" s="673"/>
      <c r="L7" s="673"/>
      <c r="M7" s="673"/>
      <c r="N7" s="674"/>
      <c r="S7" s="664"/>
      <c r="T7" s="334"/>
      <c r="U7" s="335"/>
      <c r="X7" s="355"/>
      <c r="Y7" s="352"/>
      <c r="Z7" s="356"/>
      <c r="AA7" s="356"/>
      <c r="AB7" s="357"/>
      <c r="AE7" s="378"/>
      <c r="AF7" s="380"/>
      <c r="AG7" s="379"/>
    </row>
    <row r="8" spans="1:33" x14ac:dyDescent="0.4">
      <c r="A8" s="559"/>
      <c r="J8" s="675"/>
      <c r="K8" s="676"/>
      <c r="L8" s="676"/>
      <c r="M8" s="676"/>
      <c r="N8" s="677"/>
      <c r="S8" s="664"/>
      <c r="T8" s="334"/>
      <c r="U8" s="335"/>
      <c r="X8" s="355"/>
      <c r="Y8" s="352"/>
      <c r="Z8" s="356"/>
      <c r="AA8" s="356"/>
      <c r="AB8" s="357"/>
      <c r="AE8" s="378"/>
      <c r="AF8" s="380"/>
      <c r="AG8" s="379"/>
    </row>
    <row r="9" spans="1:33" x14ac:dyDescent="0.4">
      <c r="A9" s="559"/>
      <c r="J9" s="678"/>
      <c r="K9" s="679"/>
      <c r="L9" s="679"/>
      <c r="M9" s="679"/>
      <c r="N9" s="680"/>
      <c r="S9" s="664"/>
      <c r="T9" s="334"/>
      <c r="U9" s="335"/>
      <c r="X9" s="355"/>
      <c r="Y9" s="352"/>
      <c r="Z9" s="356"/>
      <c r="AA9" s="356"/>
      <c r="AB9" s="357"/>
      <c r="AE9" s="378"/>
      <c r="AF9" s="380"/>
      <c r="AG9" s="379"/>
    </row>
    <row r="10" spans="1:33" x14ac:dyDescent="0.4">
      <c r="J10" s="391"/>
      <c r="K10" s="391"/>
      <c r="L10" s="391"/>
      <c r="M10" s="391"/>
      <c r="N10" s="391"/>
      <c r="S10" s="664"/>
      <c r="T10" s="334"/>
      <c r="U10" s="335"/>
      <c r="X10" s="355"/>
      <c r="Y10" s="352"/>
      <c r="Z10" s="356"/>
      <c r="AA10" s="356"/>
      <c r="AB10" s="357"/>
      <c r="AE10" s="378"/>
      <c r="AF10" s="380"/>
      <c r="AG10" s="379"/>
    </row>
    <row r="11" spans="1:33" x14ac:dyDescent="0.4">
      <c r="A11" s="365" t="s">
        <v>428</v>
      </c>
      <c r="S11" s="664"/>
      <c r="T11" s="334"/>
      <c r="U11" s="335"/>
      <c r="X11" s="337"/>
      <c r="Y11" s="337"/>
      <c r="Z11" s="338"/>
      <c r="AA11" s="338"/>
      <c r="AB11" s="366"/>
      <c r="AE11" s="373"/>
      <c r="AF11" s="381"/>
      <c r="AG11" s="374"/>
    </row>
    <row r="12" spans="1:33" x14ac:dyDescent="0.4">
      <c r="J12" s="23"/>
      <c r="K12" s="45"/>
      <c r="T12" s="334"/>
      <c r="U12" s="335"/>
      <c r="X12" s="337"/>
      <c r="Y12" s="337"/>
      <c r="Z12" s="338"/>
      <c r="AA12" s="338"/>
      <c r="AB12" s="366"/>
      <c r="AE12" s="373"/>
      <c r="AF12" s="381"/>
      <c r="AG12" s="374"/>
    </row>
    <row r="13" spans="1:33" x14ac:dyDescent="0.4">
      <c r="A13" t="s">
        <v>818</v>
      </c>
      <c r="T13" s="334"/>
      <c r="U13" s="335"/>
      <c r="X13" s="337"/>
      <c r="Y13" s="337"/>
      <c r="Z13" s="338"/>
      <c r="AA13" s="338"/>
      <c r="AB13" s="366"/>
      <c r="AE13" s="373"/>
      <c r="AF13" s="381"/>
      <c r="AG13" s="374"/>
    </row>
    <row r="14" spans="1:33" x14ac:dyDescent="0.4">
      <c r="A14" s="687" t="s">
        <v>819</v>
      </c>
      <c r="T14" s="334"/>
      <c r="U14" s="335"/>
      <c r="X14" s="337"/>
      <c r="Y14" s="337"/>
      <c r="Z14" s="338"/>
      <c r="AA14" s="338"/>
      <c r="AB14" s="366"/>
      <c r="AE14" s="373"/>
      <c r="AF14" s="381"/>
      <c r="AG14" s="374"/>
    </row>
    <row r="15" spans="1:33" x14ac:dyDescent="0.4">
      <c r="A15" s="687"/>
      <c r="T15" s="334"/>
      <c r="U15" s="335"/>
      <c r="X15" s="337"/>
      <c r="Y15" s="337"/>
      <c r="Z15" s="338"/>
      <c r="AA15" s="338"/>
      <c r="AB15" s="366"/>
      <c r="AE15" s="373"/>
      <c r="AF15" s="381"/>
      <c r="AG15" s="374"/>
    </row>
    <row r="16" spans="1:33" x14ac:dyDescent="0.4">
      <c r="T16" s="334"/>
      <c r="U16" s="335"/>
      <c r="X16" s="337"/>
      <c r="Y16" s="337"/>
      <c r="Z16" s="338"/>
      <c r="AA16" s="338"/>
      <c r="AB16" s="366"/>
      <c r="AE16" s="373"/>
      <c r="AF16" s="381"/>
      <c r="AG16" s="374"/>
    </row>
    <row r="17" spans="1:33" x14ac:dyDescent="0.4">
      <c r="A17" s="559" t="s">
        <v>817</v>
      </c>
      <c r="T17" s="334"/>
      <c r="U17" s="335"/>
      <c r="X17" s="337"/>
      <c r="Y17" s="337"/>
      <c r="Z17" s="338"/>
      <c r="AA17" s="338"/>
      <c r="AB17" s="366"/>
      <c r="AE17" s="373"/>
      <c r="AF17" s="381"/>
      <c r="AG17" s="374"/>
    </row>
    <row r="18" spans="1:33" x14ac:dyDescent="0.4">
      <c r="A18" s="559"/>
      <c r="T18" s="334"/>
      <c r="U18" s="335"/>
      <c r="X18" s="337"/>
      <c r="Y18" s="337"/>
      <c r="Z18" s="338"/>
      <c r="AA18" s="338"/>
      <c r="AB18" s="366"/>
      <c r="AE18" s="373"/>
      <c r="AF18" s="381"/>
      <c r="AG18" s="374"/>
    </row>
    <row r="19" spans="1:33" x14ac:dyDescent="0.4">
      <c r="D19" s="588" t="s">
        <v>794</v>
      </c>
      <c r="E19" s="589"/>
      <c r="F19" s="589"/>
      <c r="G19" s="589"/>
      <c r="H19" s="590"/>
      <c r="K19" s="681" t="s">
        <v>826</v>
      </c>
      <c r="L19" s="682"/>
      <c r="M19" s="682"/>
      <c r="N19" s="682"/>
      <c r="O19" s="683"/>
      <c r="T19" s="334"/>
      <c r="U19" s="335"/>
      <c r="X19" s="337"/>
      <c r="Y19" s="337"/>
      <c r="Z19" s="338"/>
      <c r="AA19" s="338"/>
      <c r="AB19" s="366"/>
      <c r="AE19" s="373"/>
      <c r="AF19" s="381"/>
      <c r="AG19" s="374"/>
    </row>
    <row r="20" spans="1:33" x14ac:dyDescent="0.4">
      <c r="D20" s="340"/>
      <c r="H20" s="341"/>
      <c r="K20" s="684"/>
      <c r="L20" s="685"/>
      <c r="M20" s="685"/>
      <c r="N20" s="685"/>
      <c r="O20" s="686"/>
      <c r="T20" s="334"/>
      <c r="U20" s="335"/>
      <c r="X20" s="337"/>
      <c r="Y20" s="337"/>
      <c r="Z20" s="338"/>
      <c r="AA20" s="338"/>
      <c r="AB20" s="366"/>
      <c r="AE20" s="373"/>
      <c r="AF20" s="381"/>
      <c r="AG20" s="374"/>
    </row>
    <row r="21" spans="1:33" x14ac:dyDescent="0.4">
      <c r="D21" s="340" t="s">
        <v>73</v>
      </c>
      <c r="E21">
        <f>T4</f>
        <v>0</v>
      </c>
      <c r="H21" s="341"/>
      <c r="K21" s="340"/>
      <c r="O21" s="341"/>
      <c r="T21" s="334"/>
      <c r="U21" s="335"/>
      <c r="X21" s="337"/>
      <c r="Y21" s="337"/>
      <c r="Z21" s="338"/>
      <c r="AA21" s="338"/>
      <c r="AB21" s="366"/>
      <c r="AE21" s="373"/>
      <c r="AF21" s="381"/>
      <c r="AG21" s="374"/>
    </row>
    <row r="22" spans="1:33" x14ac:dyDescent="0.4">
      <c r="D22" s="340"/>
      <c r="H22" s="341"/>
      <c r="K22" s="625" t="s">
        <v>831</v>
      </c>
      <c r="L22" s="626"/>
      <c r="M22" s="626"/>
      <c r="N22" s="626"/>
      <c r="O22" s="627"/>
      <c r="T22" s="334"/>
      <c r="U22" s="335"/>
      <c r="X22" s="337"/>
      <c r="Y22" s="337"/>
      <c r="Z22" s="338"/>
      <c r="AA22" s="338"/>
      <c r="AB22" s="366"/>
      <c r="AE22" s="373"/>
      <c r="AF22" s="381"/>
      <c r="AG22" s="374"/>
    </row>
    <row r="23" spans="1:33" x14ac:dyDescent="0.4">
      <c r="D23" s="340"/>
      <c r="E23" t="e">
        <f>AB4/(E21-1)</f>
        <v>#DIV/0!</v>
      </c>
      <c r="H23" s="341"/>
      <c r="K23" s="658" t="s">
        <v>832</v>
      </c>
      <c r="L23" s="626"/>
      <c r="M23" s="626"/>
      <c r="N23" s="626"/>
      <c r="O23" s="627"/>
      <c r="T23" s="334"/>
      <c r="U23" s="335"/>
      <c r="X23" s="337"/>
      <c r="Y23" s="337"/>
      <c r="Z23" s="338"/>
      <c r="AA23" s="338"/>
      <c r="AB23" s="366"/>
      <c r="AE23" s="373"/>
      <c r="AF23" s="381"/>
      <c r="AG23" s="374"/>
    </row>
    <row r="24" spans="1:33" x14ac:dyDescent="0.4">
      <c r="D24" s="340"/>
      <c r="H24" s="341"/>
      <c r="K24" s="340"/>
      <c r="O24" s="341"/>
      <c r="T24" s="334"/>
      <c r="U24" s="335"/>
      <c r="X24" s="337"/>
      <c r="Y24" s="337"/>
      <c r="Z24" s="338"/>
      <c r="AA24" s="338"/>
      <c r="AB24" s="366"/>
      <c r="AE24" s="373"/>
      <c r="AF24" s="381"/>
      <c r="AG24" s="374"/>
    </row>
    <row r="25" spans="1:33" x14ac:dyDescent="0.4">
      <c r="A25" s="369" t="s">
        <v>802</v>
      </c>
      <c r="D25" s="342"/>
      <c r="E25" s="282"/>
      <c r="F25" s="282"/>
      <c r="G25" s="282"/>
      <c r="H25" s="343"/>
      <c r="K25" s="340" t="s">
        <v>833</v>
      </c>
      <c r="O25" s="341"/>
      <c r="T25" s="334"/>
      <c r="U25" s="335"/>
      <c r="X25" s="337"/>
      <c r="Y25" s="337"/>
      <c r="Z25" s="338"/>
      <c r="AA25" s="338"/>
      <c r="AB25" s="366"/>
      <c r="AE25" s="373"/>
      <c r="AF25" s="381"/>
      <c r="AG25" s="374"/>
    </row>
    <row r="26" spans="1:33" ht="17.149999999999999" x14ac:dyDescent="0.55000000000000004">
      <c r="D26" s="588" t="s">
        <v>796</v>
      </c>
      <c r="E26" s="589"/>
      <c r="F26" s="589"/>
      <c r="G26" s="589"/>
      <c r="H26" s="590"/>
      <c r="K26" s="658" t="s">
        <v>834</v>
      </c>
      <c r="L26" s="626"/>
      <c r="M26" s="626"/>
      <c r="N26" s="626"/>
      <c r="O26" s="627"/>
      <c r="T26" s="334"/>
      <c r="U26" s="335"/>
      <c r="X26" s="337"/>
      <c r="Y26" s="337"/>
      <c r="Z26" s="338"/>
      <c r="AA26" s="338"/>
      <c r="AB26" s="366"/>
      <c r="AE26" s="373"/>
      <c r="AF26" s="381"/>
      <c r="AG26" s="374"/>
    </row>
    <row r="27" spans="1:33" x14ac:dyDescent="0.4">
      <c r="A27" s="369" t="s">
        <v>805</v>
      </c>
      <c r="D27" s="340"/>
      <c r="H27" s="341"/>
      <c r="K27" s="342"/>
      <c r="L27" s="282"/>
      <c r="M27" s="282"/>
      <c r="N27" s="282"/>
      <c r="O27" s="343"/>
      <c r="T27" s="334"/>
      <c r="U27" s="335"/>
      <c r="X27" s="337"/>
      <c r="Y27" s="337"/>
      <c r="Z27" s="338"/>
      <c r="AA27" s="338"/>
      <c r="AB27" s="366"/>
      <c r="AE27" s="373"/>
      <c r="AF27" s="381"/>
      <c r="AG27" s="374"/>
    </row>
    <row r="28" spans="1:33" x14ac:dyDescent="0.4">
      <c r="D28" s="340"/>
      <c r="E28" s="72" t="e">
        <f>T3^2</f>
        <v>#DIV/0!</v>
      </c>
      <c r="H28" s="341"/>
      <c r="T28" s="334"/>
      <c r="U28" s="335"/>
      <c r="X28" s="337"/>
      <c r="Y28" s="337"/>
      <c r="Z28" s="338"/>
      <c r="AA28" s="338"/>
      <c r="AB28" s="366"/>
      <c r="AE28" s="373"/>
      <c r="AF28" s="381"/>
      <c r="AG28" s="374"/>
    </row>
    <row r="29" spans="1:33" x14ac:dyDescent="0.4">
      <c r="A29" s="369" t="s">
        <v>806</v>
      </c>
      <c r="D29" s="340"/>
      <c r="H29" s="341"/>
      <c r="T29" s="334"/>
      <c r="U29" s="335"/>
      <c r="X29" s="337"/>
      <c r="Y29" s="337"/>
      <c r="Z29" s="338"/>
      <c r="AA29" s="338"/>
      <c r="AB29" s="366"/>
      <c r="AE29" s="373"/>
      <c r="AF29" s="381"/>
      <c r="AG29" s="374"/>
    </row>
    <row r="30" spans="1:33" x14ac:dyDescent="0.4">
      <c r="D30" s="367" t="s">
        <v>795</v>
      </c>
      <c r="E30" s="72" t="e">
        <f>E23/E28</f>
        <v>#DIV/0!</v>
      </c>
      <c r="H30" s="341"/>
      <c r="T30" s="334"/>
      <c r="U30" s="335"/>
      <c r="X30" s="337"/>
      <c r="Y30" s="337"/>
      <c r="Z30" s="338"/>
      <c r="AA30" s="338"/>
      <c r="AB30" s="366"/>
      <c r="AE30" s="373"/>
      <c r="AF30" s="381"/>
      <c r="AG30" s="374"/>
    </row>
    <row r="31" spans="1:33" x14ac:dyDescent="0.4">
      <c r="A31" t="s">
        <v>807</v>
      </c>
      <c r="D31" s="342"/>
      <c r="E31" s="282"/>
      <c r="F31" s="282"/>
      <c r="G31" s="282"/>
      <c r="H31" s="343"/>
      <c r="T31" s="334"/>
      <c r="U31" s="335"/>
      <c r="X31" s="337"/>
      <c r="Y31" s="337"/>
      <c r="Z31" s="338"/>
      <c r="AA31" s="338"/>
      <c r="AB31" s="366"/>
      <c r="AE31" s="373"/>
      <c r="AF31" s="381"/>
      <c r="AG31" s="374"/>
    </row>
    <row r="32" spans="1:33" x14ac:dyDescent="0.4">
      <c r="D32" s="588" t="s">
        <v>797</v>
      </c>
      <c r="E32" s="589"/>
      <c r="F32" s="589"/>
      <c r="G32" s="589"/>
      <c r="H32" s="590"/>
      <c r="T32" s="334"/>
      <c r="U32" s="335"/>
      <c r="X32" s="337"/>
      <c r="Y32" s="337"/>
      <c r="Z32" s="338"/>
      <c r="AA32" s="338"/>
      <c r="AB32" s="366"/>
      <c r="AE32" s="373"/>
      <c r="AF32" s="381"/>
      <c r="AG32" s="374"/>
    </row>
    <row r="33" spans="1:33" ht="14.25" customHeight="1" x14ac:dyDescent="0.4">
      <c r="A33" s="388" t="s">
        <v>815</v>
      </c>
      <c r="D33" s="340"/>
      <c r="H33" s="341"/>
      <c r="T33" s="334"/>
      <c r="U33" s="335"/>
      <c r="X33" s="337"/>
      <c r="Y33" s="337"/>
      <c r="Z33" s="338"/>
      <c r="AA33" s="338"/>
      <c r="AB33" s="366"/>
      <c r="AE33" s="373"/>
      <c r="AF33" s="381"/>
      <c r="AG33" s="374"/>
    </row>
    <row r="34" spans="1:33" x14ac:dyDescent="0.4">
      <c r="D34" s="340"/>
      <c r="E34" s="72" t="e">
        <f>U2</f>
        <v>#DIV/0!</v>
      </c>
      <c r="H34" s="341"/>
      <c r="T34" s="334"/>
      <c r="U34" s="335"/>
      <c r="X34" s="337"/>
      <c r="Y34" s="337"/>
      <c r="Z34" s="338"/>
      <c r="AA34" s="338"/>
      <c r="AB34" s="366"/>
      <c r="AE34" s="373"/>
      <c r="AF34" s="381"/>
      <c r="AG34" s="374"/>
    </row>
    <row r="35" spans="1:33" x14ac:dyDescent="0.4">
      <c r="D35" s="340"/>
      <c r="E35" s="72" t="e">
        <f>T2</f>
        <v>#DIV/0!</v>
      </c>
      <c r="H35" s="341"/>
      <c r="T35" s="334"/>
      <c r="U35" s="335"/>
      <c r="X35" s="337"/>
      <c r="Y35" s="337"/>
      <c r="Z35" s="338"/>
      <c r="AA35" s="338"/>
      <c r="AB35" s="366"/>
      <c r="AE35" s="373"/>
      <c r="AF35" s="381"/>
      <c r="AG35" s="374"/>
    </row>
    <row r="36" spans="1:33" x14ac:dyDescent="0.4">
      <c r="D36" s="340"/>
      <c r="H36" s="341"/>
      <c r="T36" s="334"/>
      <c r="U36" s="335"/>
      <c r="X36" s="337"/>
      <c r="Y36" s="337"/>
      <c r="Z36" s="338"/>
      <c r="AA36" s="338"/>
      <c r="AB36" s="366"/>
      <c r="AE36" s="373"/>
      <c r="AF36" s="381"/>
      <c r="AG36" s="374"/>
    </row>
    <row r="37" spans="1:33" x14ac:dyDescent="0.4">
      <c r="D37" s="368" t="s">
        <v>799</v>
      </c>
      <c r="E37" s="72" t="e">
        <f>E34-(E30*E35)</f>
        <v>#DIV/0!</v>
      </c>
      <c r="H37" s="341"/>
      <c r="T37" s="334"/>
      <c r="U37" s="335"/>
      <c r="X37" s="337"/>
      <c r="Y37" s="337"/>
      <c r="Z37" s="338"/>
      <c r="AA37" s="338"/>
      <c r="AB37" s="366"/>
      <c r="AE37" s="373"/>
      <c r="AF37" s="381"/>
      <c r="AG37" s="374"/>
    </row>
    <row r="38" spans="1:33" x14ac:dyDescent="0.4">
      <c r="D38" s="342"/>
      <c r="E38" s="282"/>
      <c r="F38" s="282"/>
      <c r="G38" s="282"/>
      <c r="H38" s="343"/>
      <c r="T38" s="334"/>
      <c r="U38" s="335"/>
      <c r="X38" s="337"/>
      <c r="Y38" s="337"/>
      <c r="Z38" s="338"/>
      <c r="AA38" s="338"/>
      <c r="AB38" s="366"/>
      <c r="AE38" s="373"/>
      <c r="AF38" s="381"/>
      <c r="AG38" s="374"/>
    </row>
    <row r="39" spans="1:33" x14ac:dyDescent="0.4">
      <c r="D39" s="588" t="s">
        <v>800</v>
      </c>
      <c r="E39" s="589"/>
      <c r="F39" s="589"/>
      <c r="G39" s="589"/>
      <c r="H39" s="590"/>
      <c r="T39" s="334"/>
      <c r="U39" s="335"/>
      <c r="X39" s="337"/>
      <c r="Y39" s="337"/>
      <c r="Z39" s="338"/>
      <c r="AA39" s="338"/>
      <c r="AB39" s="366"/>
      <c r="AE39" s="373"/>
      <c r="AF39" s="381"/>
      <c r="AG39" s="374"/>
    </row>
    <row r="40" spans="1:33" x14ac:dyDescent="0.4">
      <c r="D40" s="340"/>
      <c r="H40" s="341"/>
      <c r="T40" s="334"/>
      <c r="U40" s="335"/>
      <c r="X40" s="337"/>
      <c r="Y40" s="337"/>
      <c r="Z40" s="338"/>
      <c r="AA40" s="338"/>
      <c r="AB40" s="366"/>
      <c r="AE40" s="373"/>
      <c r="AF40" s="381"/>
      <c r="AG40" s="374"/>
    </row>
    <row r="41" spans="1:33" x14ac:dyDescent="0.4">
      <c r="D41" s="340"/>
      <c r="H41" s="341"/>
      <c r="T41" s="334"/>
      <c r="U41" s="335"/>
      <c r="X41" s="337"/>
      <c r="Y41" s="337"/>
      <c r="Z41" s="338"/>
      <c r="AA41" s="338"/>
      <c r="AB41" s="366"/>
      <c r="AE41" s="373"/>
      <c r="AF41" s="381"/>
      <c r="AG41" s="374"/>
    </row>
    <row r="42" spans="1:33" x14ac:dyDescent="0.4">
      <c r="D42" s="387" t="s">
        <v>795</v>
      </c>
      <c r="E42" s="72" t="e">
        <f>E30</f>
        <v>#DIV/0!</v>
      </c>
      <c r="H42" s="341"/>
      <c r="T42" s="334"/>
      <c r="U42" s="335"/>
      <c r="X42" s="337"/>
      <c r="Y42" s="337"/>
      <c r="Z42" s="338"/>
      <c r="AA42" s="338"/>
      <c r="AB42" s="366"/>
      <c r="AE42" s="373"/>
      <c r="AF42" s="381"/>
      <c r="AG42" s="374"/>
    </row>
    <row r="43" spans="1:33" x14ac:dyDescent="0.4">
      <c r="D43" s="340"/>
      <c r="E43" s="72"/>
      <c r="F43" s="364"/>
      <c r="H43" s="341"/>
      <c r="T43" s="334"/>
      <c r="U43" s="335"/>
      <c r="X43" s="337"/>
      <c r="Y43" s="337"/>
      <c r="Z43" s="338"/>
      <c r="AA43" s="338"/>
      <c r="AB43" s="366"/>
      <c r="AE43" s="373"/>
      <c r="AF43" s="381"/>
      <c r="AG43" s="374"/>
    </row>
    <row r="44" spans="1:33" x14ac:dyDescent="0.4">
      <c r="D44" s="367" t="s">
        <v>799</v>
      </c>
      <c r="E44" s="72" t="e">
        <f>E37</f>
        <v>#DIV/0!</v>
      </c>
      <c r="H44" s="341"/>
      <c r="T44" s="334"/>
      <c r="U44" s="335"/>
      <c r="X44" s="337"/>
      <c r="Y44" s="337"/>
      <c r="Z44" s="338"/>
      <c r="AA44" s="338"/>
      <c r="AB44" s="366"/>
      <c r="AE44" s="373"/>
      <c r="AF44" s="381"/>
      <c r="AG44" s="374"/>
    </row>
    <row r="45" spans="1:33" x14ac:dyDescent="0.4">
      <c r="D45" s="342"/>
      <c r="E45" s="282"/>
      <c r="F45" s="282"/>
      <c r="G45" s="282"/>
      <c r="H45" s="343"/>
      <c r="T45" s="334"/>
      <c r="U45" s="335"/>
      <c r="X45" s="337"/>
      <c r="Y45" s="337"/>
      <c r="Z45" s="338"/>
      <c r="AA45" s="338"/>
      <c r="AB45" s="366"/>
      <c r="AE45" s="373"/>
      <c r="AF45" s="381"/>
      <c r="AG45" s="374"/>
    </row>
    <row r="46" spans="1:33" x14ac:dyDescent="0.4">
      <c r="D46" s="588" t="s">
        <v>804</v>
      </c>
      <c r="E46" s="589"/>
      <c r="F46" s="589"/>
      <c r="G46" s="589"/>
      <c r="H46" s="590"/>
      <c r="T46" s="334"/>
      <c r="U46" s="335"/>
      <c r="X46" s="337"/>
      <c r="Y46" s="337"/>
      <c r="Z46" s="338"/>
      <c r="AA46" s="338"/>
      <c r="AB46" s="366"/>
      <c r="AE46" s="373"/>
      <c r="AF46" s="381"/>
      <c r="AG46" s="374"/>
    </row>
    <row r="47" spans="1:33" x14ac:dyDescent="0.4">
      <c r="D47" s="340"/>
      <c r="H47" s="341"/>
      <c r="T47" s="334"/>
      <c r="U47" s="335"/>
      <c r="X47" s="337"/>
      <c r="Y47" s="337"/>
      <c r="Z47" s="338"/>
      <c r="AA47" s="338"/>
      <c r="AB47" s="366"/>
      <c r="AE47" s="373"/>
      <c r="AF47" s="381"/>
      <c r="AG47" s="374"/>
    </row>
    <row r="48" spans="1:33" x14ac:dyDescent="0.4">
      <c r="D48" s="340"/>
      <c r="H48" s="341"/>
      <c r="T48" s="334"/>
      <c r="U48" s="335"/>
      <c r="X48" s="337"/>
      <c r="Y48" s="337"/>
      <c r="Z48" s="338"/>
      <c r="AA48" s="338"/>
      <c r="AB48" s="366"/>
      <c r="AE48" s="373"/>
      <c r="AF48" s="381"/>
      <c r="AG48" s="374"/>
    </row>
    <row r="49" spans="4:33" x14ac:dyDescent="0.4">
      <c r="D49" s="340"/>
      <c r="E49" s="377" t="e">
        <f>AF3</f>
        <v>#DIV/0!</v>
      </c>
      <c r="H49" s="341"/>
      <c r="T49" s="334"/>
      <c r="U49" s="335"/>
      <c r="X49" s="337"/>
      <c r="Y49" s="337"/>
      <c r="Z49" s="338"/>
      <c r="AA49" s="338"/>
      <c r="AB49" s="366"/>
      <c r="AE49" s="373"/>
      <c r="AF49" s="381"/>
      <c r="AG49" s="374"/>
    </row>
    <row r="50" spans="4:33" x14ac:dyDescent="0.4">
      <c r="D50" s="340"/>
      <c r="H50" s="341"/>
      <c r="T50" s="334"/>
      <c r="U50" s="335"/>
      <c r="X50" s="337"/>
      <c r="Y50" s="337"/>
      <c r="Z50" s="338"/>
      <c r="AA50" s="338"/>
      <c r="AB50" s="366"/>
      <c r="AE50" s="373"/>
      <c r="AF50" s="381"/>
      <c r="AG50" s="374"/>
    </row>
    <row r="51" spans="4:33" x14ac:dyDescent="0.4">
      <c r="D51" s="340"/>
      <c r="H51" s="341"/>
      <c r="T51" s="334"/>
      <c r="U51" s="335"/>
      <c r="X51" s="337"/>
      <c r="Y51" s="337"/>
      <c r="Z51" s="338"/>
      <c r="AA51" s="338"/>
      <c r="AB51" s="366"/>
      <c r="AE51" s="373"/>
      <c r="AF51" s="381"/>
      <c r="AG51" s="374"/>
    </row>
    <row r="52" spans="4:33" x14ac:dyDescent="0.4">
      <c r="D52" s="340"/>
      <c r="E52" s="72" t="e">
        <f>SQRT(E49/(E21-2))</f>
        <v>#DIV/0!</v>
      </c>
      <c r="H52" s="341"/>
      <c r="T52" s="334"/>
      <c r="U52" s="335"/>
      <c r="X52" s="337"/>
      <c r="Y52" s="337"/>
      <c r="Z52" s="338"/>
      <c r="AA52" s="338"/>
      <c r="AB52" s="366"/>
      <c r="AE52" s="373"/>
      <c r="AF52" s="381"/>
      <c r="AG52" s="374"/>
    </row>
    <row r="53" spans="4:33" x14ac:dyDescent="0.4">
      <c r="D53" s="340"/>
      <c r="H53" s="341"/>
      <c r="T53" s="334"/>
      <c r="U53" s="335"/>
      <c r="X53" s="337"/>
      <c r="Y53" s="337"/>
      <c r="Z53" s="338"/>
      <c r="AA53" s="338"/>
      <c r="AB53" s="366"/>
      <c r="AE53" s="373"/>
      <c r="AF53" s="381"/>
      <c r="AG53" s="374"/>
    </row>
    <row r="54" spans="4:33" x14ac:dyDescent="0.4">
      <c r="D54" s="342"/>
      <c r="E54" s="282"/>
      <c r="F54" s="282"/>
      <c r="G54" s="282"/>
      <c r="H54" s="343"/>
      <c r="T54" s="334"/>
      <c r="U54" s="335"/>
      <c r="X54" s="337"/>
      <c r="Y54" s="337"/>
      <c r="Z54" s="338"/>
      <c r="AA54" s="338"/>
      <c r="AB54" s="366"/>
      <c r="AE54" s="373"/>
      <c r="AF54" s="381"/>
      <c r="AG54" s="374"/>
    </row>
    <row r="55" spans="4:33" x14ac:dyDescent="0.4">
      <c r="D55" s="588" t="s">
        <v>808</v>
      </c>
      <c r="E55" s="589"/>
      <c r="F55" s="589"/>
      <c r="G55" s="589"/>
      <c r="H55" s="590"/>
      <c r="T55" s="334"/>
      <c r="U55" s="335"/>
      <c r="X55" s="337"/>
      <c r="Y55" s="337"/>
      <c r="Z55" s="338"/>
      <c r="AA55" s="338"/>
      <c r="AB55" s="366"/>
      <c r="AE55" s="373"/>
      <c r="AF55" s="381"/>
      <c r="AG55" s="374"/>
    </row>
    <row r="56" spans="4:33" x14ac:dyDescent="0.4">
      <c r="D56" s="340"/>
      <c r="H56" s="341"/>
      <c r="T56" s="334"/>
      <c r="U56" s="335"/>
      <c r="X56" s="337"/>
      <c r="Y56" s="337"/>
      <c r="Z56" s="338"/>
      <c r="AA56" s="338"/>
      <c r="AB56" s="366"/>
      <c r="AE56" s="373"/>
      <c r="AF56" s="381"/>
      <c r="AG56" s="374"/>
    </row>
    <row r="57" spans="4:33" x14ac:dyDescent="0.4">
      <c r="D57" s="340"/>
      <c r="E57" s="72" t="e">
        <f>AG2</f>
        <v>#DIV/0!</v>
      </c>
      <c r="H57" s="341"/>
      <c r="T57" s="334"/>
      <c r="U57" s="335"/>
      <c r="X57" s="337"/>
      <c r="Y57" s="337"/>
      <c r="Z57" s="338"/>
      <c r="AA57" s="338"/>
      <c r="AB57" s="366"/>
      <c r="AE57" s="373"/>
      <c r="AF57" s="381"/>
      <c r="AG57" s="374"/>
    </row>
    <row r="58" spans="4:33" x14ac:dyDescent="0.4">
      <c r="D58" s="340"/>
      <c r="E58" s="72" t="e">
        <f>Z3</f>
        <v>#DIV/0!</v>
      </c>
      <c r="H58" s="341"/>
      <c r="T58" s="334"/>
      <c r="U58" s="335"/>
      <c r="X58" s="337"/>
      <c r="Y58" s="337"/>
      <c r="Z58" s="338"/>
      <c r="AA58" s="338"/>
      <c r="AB58" s="366"/>
      <c r="AE58" s="373"/>
      <c r="AF58" s="381"/>
      <c r="AG58" s="374"/>
    </row>
    <row r="59" spans="4:33" x14ac:dyDescent="0.4">
      <c r="D59" s="340"/>
      <c r="H59" s="341"/>
      <c r="T59" s="334"/>
      <c r="U59" s="335"/>
      <c r="X59" s="337"/>
      <c r="Y59" s="337"/>
      <c r="Z59" s="338"/>
      <c r="AA59" s="338"/>
      <c r="AB59" s="366"/>
      <c r="AE59" s="373"/>
      <c r="AF59" s="381"/>
      <c r="AG59" s="374"/>
    </row>
    <row r="60" spans="4:33" x14ac:dyDescent="0.4">
      <c r="D60" s="340"/>
      <c r="H60" s="341"/>
      <c r="T60" s="334"/>
      <c r="U60" s="335"/>
      <c r="X60" s="337"/>
      <c r="Y60" s="337"/>
      <c r="Z60" s="338"/>
      <c r="AA60" s="338"/>
      <c r="AB60" s="366"/>
      <c r="AE60" s="373"/>
      <c r="AF60" s="381"/>
      <c r="AG60" s="374"/>
    </row>
    <row r="61" spans="4:33" x14ac:dyDescent="0.4">
      <c r="D61" s="340"/>
      <c r="E61" s="72" t="e">
        <f>E57/E58</f>
        <v>#DIV/0!</v>
      </c>
      <c r="H61" s="341"/>
      <c r="T61" s="334"/>
      <c r="U61" s="335"/>
      <c r="X61" s="337"/>
      <c r="Y61" s="337"/>
      <c r="Z61" s="338"/>
      <c r="AA61" s="338"/>
      <c r="AB61" s="366"/>
      <c r="AE61" s="373"/>
      <c r="AF61" s="381"/>
      <c r="AG61" s="374"/>
    </row>
    <row r="62" spans="4:33" x14ac:dyDescent="0.4">
      <c r="D62" s="342"/>
      <c r="E62" s="282"/>
      <c r="F62" s="282"/>
      <c r="G62" s="282"/>
      <c r="H62" s="343"/>
      <c r="T62" s="334"/>
      <c r="U62" s="335"/>
      <c r="X62" s="337"/>
      <c r="Y62" s="337"/>
      <c r="Z62" s="338"/>
      <c r="AA62" s="338"/>
      <c r="AB62" s="366"/>
      <c r="AE62" s="373"/>
      <c r="AF62" s="381"/>
      <c r="AG62" s="374"/>
    </row>
    <row r="63" spans="4:33" x14ac:dyDescent="0.4">
      <c r="D63" s="588" t="s">
        <v>809</v>
      </c>
      <c r="E63" s="589"/>
      <c r="F63" s="589"/>
      <c r="G63" s="589"/>
      <c r="H63" s="590"/>
      <c r="T63" s="334"/>
      <c r="U63" s="335"/>
      <c r="X63" s="337"/>
      <c r="Y63" s="337"/>
      <c r="Z63" s="338"/>
      <c r="AA63" s="338"/>
      <c r="AB63" s="366"/>
      <c r="AE63" s="373"/>
      <c r="AF63" s="381"/>
      <c r="AG63" s="374"/>
    </row>
    <row r="64" spans="4:33" ht="15" thickBot="1" x14ac:dyDescent="0.45">
      <c r="D64" s="340"/>
      <c r="H64" s="341"/>
      <c r="T64" s="334"/>
      <c r="U64" s="335"/>
      <c r="X64" s="337"/>
      <c r="Y64" s="337"/>
      <c r="Z64" s="338"/>
      <c r="AA64" s="338"/>
      <c r="AB64" s="366"/>
      <c r="AE64" s="375"/>
      <c r="AF64" s="382"/>
      <c r="AG64" s="376"/>
    </row>
    <row r="65" spans="1:16" x14ac:dyDescent="0.4">
      <c r="D65" s="340"/>
      <c r="E65" s="72" t="e">
        <f>T3</f>
        <v>#DIV/0!</v>
      </c>
      <c r="H65" s="341"/>
    </row>
    <row r="66" spans="1:16" x14ac:dyDescent="0.4">
      <c r="D66" s="340"/>
      <c r="H66" s="341"/>
    </row>
    <row r="67" spans="1:16" x14ac:dyDescent="0.4">
      <c r="D67" s="340"/>
      <c r="E67" s="72" t="e">
        <f>E52</f>
        <v>#DIV/0!</v>
      </c>
      <c r="H67" s="341"/>
    </row>
    <row r="68" spans="1:16" x14ac:dyDescent="0.4">
      <c r="D68" s="340"/>
      <c r="H68" s="341"/>
    </row>
    <row r="69" spans="1:16" x14ac:dyDescent="0.4">
      <c r="D69" s="367" t="s">
        <v>810</v>
      </c>
      <c r="E69" s="72" t="e">
        <f>E42</f>
        <v>#DIV/0!</v>
      </c>
      <c r="H69" s="341"/>
    </row>
    <row r="70" spans="1:16" x14ac:dyDescent="0.4">
      <c r="D70" s="340"/>
      <c r="H70" s="341"/>
    </row>
    <row r="71" spans="1:16" x14ac:dyDescent="0.4">
      <c r="D71" s="367" t="s">
        <v>811</v>
      </c>
      <c r="E71" s="72" t="e">
        <f>(E69-0)/(E67/(E65*(SQRT(T4-1))))</f>
        <v>#DIV/0!</v>
      </c>
      <c r="H71" s="341"/>
    </row>
    <row r="72" spans="1:16" x14ac:dyDescent="0.4">
      <c r="D72" s="340"/>
      <c r="H72" s="341"/>
    </row>
    <row r="73" spans="1:16" x14ac:dyDescent="0.4">
      <c r="D73" s="340"/>
      <c r="H73" s="341"/>
    </row>
    <row r="74" spans="1:16" x14ac:dyDescent="0.4">
      <c r="D74" s="367" t="s">
        <v>812</v>
      </c>
      <c r="E74">
        <f>T4-2</f>
        <v>-2</v>
      </c>
      <c r="H74" s="341"/>
    </row>
    <row r="75" spans="1:16" x14ac:dyDescent="0.4">
      <c r="D75" s="340"/>
      <c r="H75" s="341"/>
    </row>
    <row r="76" spans="1:16" x14ac:dyDescent="0.4">
      <c r="A76" s="5" t="s">
        <v>85</v>
      </c>
      <c r="D76" s="340"/>
      <c r="E76" s="72" t="e">
        <f>SQRT((_xlfn.T.INV((0.025),E74))^2)</f>
        <v>#NUM!</v>
      </c>
      <c r="F76" s="225"/>
      <c r="G76" s="277" t="s">
        <v>583</v>
      </c>
      <c r="H76" s="341"/>
    </row>
    <row r="77" spans="1:16" ht="15" thickBot="1" x14ac:dyDescent="0.45">
      <c r="C77" t="s">
        <v>707</v>
      </c>
      <c r="D77" s="367"/>
      <c r="H77" s="341"/>
    </row>
    <row r="78" spans="1:16" ht="15" customHeight="1" x14ac:dyDescent="0.4">
      <c r="D78" s="594" t="s">
        <v>816</v>
      </c>
      <c r="E78" s="595"/>
      <c r="F78" s="595"/>
      <c r="G78" s="595"/>
      <c r="H78" s="596"/>
      <c r="K78" s="386" t="s">
        <v>67</v>
      </c>
      <c r="L78" s="659" t="s">
        <v>814</v>
      </c>
      <c r="M78" s="659"/>
      <c r="N78" s="659"/>
      <c r="O78" s="659"/>
      <c r="P78" s="660"/>
    </row>
    <row r="79" spans="1:16" x14ac:dyDescent="0.4">
      <c r="D79" s="594"/>
      <c r="E79" s="595"/>
      <c r="F79" s="595"/>
      <c r="G79" s="595"/>
      <c r="H79" s="596"/>
      <c r="K79" s="13"/>
      <c r="L79" s="595"/>
      <c r="M79" s="595"/>
      <c r="N79" s="595"/>
      <c r="O79" s="595"/>
      <c r="P79" s="661"/>
    </row>
    <row r="80" spans="1:16" x14ac:dyDescent="0.4">
      <c r="D80" s="594"/>
      <c r="E80" s="595"/>
      <c r="F80" s="595"/>
      <c r="G80" s="595"/>
      <c r="H80" s="596"/>
      <c r="K80" s="13"/>
      <c r="L80" s="595"/>
      <c r="M80" s="595"/>
      <c r="N80" s="595"/>
      <c r="O80" s="595"/>
      <c r="P80" s="661"/>
    </row>
    <row r="81" spans="4:16" x14ac:dyDescent="0.4">
      <c r="D81" s="383"/>
      <c r="E81" s="384"/>
      <c r="F81" s="384"/>
      <c r="G81" s="384"/>
      <c r="H81" s="385"/>
      <c r="K81" s="13"/>
      <c r="L81" s="595"/>
      <c r="M81" s="595"/>
      <c r="N81" s="595"/>
      <c r="O81" s="595"/>
      <c r="P81" s="661"/>
    </row>
    <row r="82" spans="4:16" ht="15" thickBot="1" x14ac:dyDescent="0.45">
      <c r="D82" s="588" t="s">
        <v>813</v>
      </c>
      <c r="E82" s="589"/>
      <c r="F82" s="589"/>
      <c r="G82" s="589"/>
      <c r="H82" s="590"/>
      <c r="K82" s="18"/>
      <c r="L82" s="662"/>
      <c r="M82" s="662"/>
      <c r="N82" s="662"/>
      <c r="O82" s="662"/>
      <c r="P82" s="663"/>
    </row>
    <row r="83" spans="4:16" x14ac:dyDescent="0.4">
      <c r="D83" s="340" t="s">
        <v>795</v>
      </c>
      <c r="E83" s="72" t="e">
        <f>E30</f>
        <v>#DIV/0!</v>
      </c>
      <c r="H83" s="341"/>
    </row>
    <row r="84" spans="4:16" x14ac:dyDescent="0.4">
      <c r="D84" s="340"/>
      <c r="E84" s="72"/>
      <c r="F84" s="364"/>
      <c r="H84" s="341"/>
    </row>
    <row r="85" spans="4:16" x14ac:dyDescent="0.4">
      <c r="D85" s="370" t="s">
        <v>799</v>
      </c>
      <c r="E85" s="72" t="e">
        <f>E44</f>
        <v>#DIV/0!</v>
      </c>
      <c r="H85" s="341"/>
    </row>
    <row r="86" spans="4:16" x14ac:dyDescent="0.4">
      <c r="D86" s="340"/>
      <c r="H86" s="341"/>
    </row>
    <row r="87" spans="4:16" x14ac:dyDescent="0.4">
      <c r="D87" s="370" t="s">
        <v>801</v>
      </c>
      <c r="H87" s="341"/>
    </row>
    <row r="88" spans="4:16" x14ac:dyDescent="0.4">
      <c r="D88" s="340"/>
      <c r="H88" s="341"/>
    </row>
    <row r="89" spans="4:16" x14ac:dyDescent="0.4">
      <c r="D89" s="340"/>
      <c r="E89" s="72" t="e">
        <f>E42*E87+E44</f>
        <v>#DIV/0!</v>
      </c>
      <c r="H89" s="341"/>
    </row>
    <row r="90" spans="4:16" x14ac:dyDescent="0.4">
      <c r="D90" s="342"/>
      <c r="E90" s="282"/>
      <c r="F90" s="282"/>
      <c r="G90" s="282"/>
      <c r="H90" s="343"/>
    </row>
    <row r="91" spans="4:16" x14ac:dyDescent="0.4"/>
    <row r="92" spans="4:16" x14ac:dyDescent="0.4"/>
    <row r="93" spans="4:16" x14ac:dyDescent="0.4"/>
    <row r="94" spans="4:16" x14ac:dyDescent="0.4"/>
    <row r="95" spans="4:16" x14ac:dyDescent="0.4"/>
    <row r="96" spans="4:16" x14ac:dyDescent="0.4"/>
    <row r="97" x14ac:dyDescent="0.4"/>
    <row r="98" x14ac:dyDescent="0.4"/>
    <row r="99" x14ac:dyDescent="0.4"/>
  </sheetData>
  <mergeCells count="26">
    <mergeCell ref="A6:A9"/>
    <mergeCell ref="D26:H26"/>
    <mergeCell ref="D32:H32"/>
    <mergeCell ref="D1:H2"/>
    <mergeCell ref="B1:C1"/>
    <mergeCell ref="A14:A15"/>
    <mergeCell ref="A17:A18"/>
    <mergeCell ref="B2:C2"/>
    <mergeCell ref="AE1:AF1"/>
    <mergeCell ref="D46:H46"/>
    <mergeCell ref="D55:H55"/>
    <mergeCell ref="D63:H63"/>
    <mergeCell ref="D19:H19"/>
    <mergeCell ref="X1:AB1"/>
    <mergeCell ref="S5:S11"/>
    <mergeCell ref="J1:N2"/>
    <mergeCell ref="J3:N3"/>
    <mergeCell ref="J7:N9"/>
    <mergeCell ref="K19:O20"/>
    <mergeCell ref="D78:H80"/>
    <mergeCell ref="D82:H82"/>
    <mergeCell ref="D39:H39"/>
    <mergeCell ref="K22:O22"/>
    <mergeCell ref="K23:O23"/>
    <mergeCell ref="K26:O26"/>
    <mergeCell ref="L78:P82"/>
  </mergeCells>
  <hyperlinks>
    <hyperlink ref="B1:C1" location="Indholdsfortegnelse!B1" display="Indholdsfortegnelse" xr:uid="{BE89CE77-DC51-442B-9C04-271348300F58}"/>
    <hyperlink ref="A76" location="Tabeller!B168" display="Tabel E.6" xr:uid="{3C9B4F13-2CE7-46A6-B07C-06783B4D490B}"/>
    <hyperlink ref="B2:C2" location="'SPSS Vejledninger 2'!B134" display="SPSS-Vejledning" xr:uid="{8591C3FF-E246-4BD5-915C-BA28629845CE}"/>
    <hyperlink ref="J3:N3" location="'SPSS Vejledninger 2'!B232" display="SPSS Vejledning: Kategoriske prædiktorer" xr:uid="{A7C4C99E-7AAA-4742-A029-35CC1FC02F5B}"/>
  </hyperlinks>
  <pageMargins left="0.7" right="0.7" top="0.75" bottom="0.75" header="0.3" footer="0.3"/>
  <pageSetup paperSize="9" orientation="portrait" r:id="rId1"/>
  <drawing r:id="rId2"/>
  <legacyDrawing r:id="rId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393E7-CA48-4EE9-BC06-1DA86838249E}">
  <sheetPr>
    <tabColor theme="8" tint="0.59999389629810485"/>
  </sheetPr>
  <dimension ref="A1:U141"/>
  <sheetViews>
    <sheetView topLeftCell="B1" workbookViewId="0">
      <selection activeCell="B1" sqref="B1:C1"/>
    </sheetView>
  </sheetViews>
  <sheetFormatPr defaultColWidth="0" defaultRowHeight="14.6" zeroHeight="1" outlineLevelCol="1" x14ac:dyDescent="0.4"/>
  <cols>
    <col min="1" max="1" width="36.765625" hidden="1" customWidth="1" outlineLevel="1"/>
    <col min="2" max="2" width="9.07421875" customWidth="1" collapsed="1"/>
    <col min="3" max="21" width="9.07421875" customWidth="1"/>
    <col min="22" max="16384" width="8.84375" hidden="1"/>
  </cols>
  <sheetData>
    <row r="1" spans="1:11" x14ac:dyDescent="0.4">
      <c r="B1" s="639" t="s">
        <v>17</v>
      </c>
      <c r="C1" s="639"/>
      <c r="D1" s="614" t="s">
        <v>836</v>
      </c>
      <c r="E1" s="614"/>
      <c r="F1" s="614"/>
      <c r="G1" s="614"/>
      <c r="H1" s="614"/>
      <c r="I1" s="614"/>
    </row>
    <row r="2" spans="1:11" ht="15" customHeight="1" x14ac:dyDescent="0.4">
      <c r="A2" s="595" t="s">
        <v>839</v>
      </c>
      <c r="D2" s="614"/>
      <c r="E2" s="614"/>
      <c r="F2" s="614"/>
      <c r="G2" s="614"/>
      <c r="H2" s="614"/>
      <c r="I2" s="614"/>
    </row>
    <row r="3" spans="1:11" x14ac:dyDescent="0.4">
      <c r="A3" s="595"/>
    </row>
    <row r="4" spans="1:11" x14ac:dyDescent="0.4">
      <c r="A4" s="225" t="s">
        <v>844</v>
      </c>
    </row>
    <row r="5" spans="1:11" ht="15" customHeight="1" thickBot="1" x14ac:dyDescent="0.45">
      <c r="A5" s="225" t="s">
        <v>846</v>
      </c>
    </row>
    <row r="6" spans="1:11" x14ac:dyDescent="0.4">
      <c r="A6" s="231" t="s">
        <v>840</v>
      </c>
      <c r="D6" s="688" t="s">
        <v>837</v>
      </c>
      <c r="E6" s="689"/>
      <c r="F6" s="689"/>
      <c r="G6" s="689"/>
      <c r="H6" s="689"/>
      <c r="I6" s="690"/>
    </row>
    <row r="7" spans="1:11" x14ac:dyDescent="0.4">
      <c r="A7" s="225" t="s">
        <v>841</v>
      </c>
      <c r="D7" s="691"/>
      <c r="E7" s="692"/>
      <c r="F7" s="692"/>
      <c r="G7" s="692"/>
      <c r="H7" s="692"/>
      <c r="I7" s="693"/>
    </row>
    <row r="8" spans="1:11" ht="15" thickBot="1" x14ac:dyDescent="0.45">
      <c r="A8" s="225" t="s">
        <v>842</v>
      </c>
      <c r="D8" s="694"/>
      <c r="E8" s="695"/>
      <c r="F8" s="695"/>
      <c r="G8" s="695"/>
      <c r="H8" s="695"/>
      <c r="I8" s="696"/>
    </row>
    <row r="9" spans="1:11" x14ac:dyDescent="0.4">
      <c r="A9" s="225" t="s">
        <v>843</v>
      </c>
      <c r="D9" s="393"/>
      <c r="E9" s="393"/>
      <c r="F9" s="393"/>
      <c r="G9" s="393"/>
      <c r="H9" s="393"/>
      <c r="I9" s="393"/>
    </row>
    <row r="10" spans="1:11" x14ac:dyDescent="0.4">
      <c r="A10" s="225" t="s">
        <v>858</v>
      </c>
    </row>
    <row r="11" spans="1:11" x14ac:dyDescent="0.4">
      <c r="D11" t="s">
        <v>838</v>
      </c>
    </row>
    <row r="12" spans="1:11" x14ac:dyDescent="0.4"/>
    <row r="13" spans="1:11" ht="15" customHeight="1" x14ac:dyDescent="0.4">
      <c r="A13" s="365"/>
      <c r="D13" s="595" t="s">
        <v>845</v>
      </c>
      <c r="E13" s="595"/>
      <c r="F13" s="595"/>
      <c r="G13" s="595"/>
      <c r="H13" s="595"/>
      <c r="I13" s="595"/>
      <c r="J13" s="595"/>
      <c r="K13" s="595"/>
    </row>
    <row r="14" spans="1:11" x14ac:dyDescent="0.4">
      <c r="D14" s="595"/>
      <c r="E14" s="595"/>
      <c r="F14" s="595"/>
      <c r="G14" s="595"/>
      <c r="H14" s="595"/>
      <c r="I14" s="595"/>
      <c r="J14" s="595"/>
      <c r="K14" s="595"/>
    </row>
    <row r="15" spans="1:11" x14ac:dyDescent="0.4">
      <c r="D15" s="595"/>
      <c r="E15" s="595"/>
      <c r="F15" s="595"/>
      <c r="G15" s="595"/>
      <c r="H15" s="595"/>
      <c r="I15" s="595"/>
      <c r="J15" s="595"/>
      <c r="K15" s="595"/>
    </row>
    <row r="16" spans="1:11" x14ac:dyDescent="0.4">
      <c r="D16" s="595"/>
      <c r="E16" s="595"/>
      <c r="F16" s="595"/>
      <c r="G16" s="595"/>
      <c r="H16" s="595"/>
      <c r="I16" s="595"/>
      <c r="J16" s="595"/>
      <c r="K16" s="595"/>
    </row>
    <row r="17" spans="4:14" x14ac:dyDescent="0.4">
      <c r="D17" s="595"/>
      <c r="E17" s="595"/>
      <c r="F17" s="595"/>
      <c r="G17" s="595"/>
      <c r="H17" s="595"/>
      <c r="I17" s="595"/>
      <c r="J17" s="595"/>
      <c r="K17" s="595"/>
    </row>
    <row r="18" spans="4:14" x14ac:dyDescent="0.4">
      <c r="D18" s="595"/>
      <c r="E18" s="595"/>
      <c r="F18" s="595"/>
      <c r="G18" s="595"/>
      <c r="H18" s="595"/>
      <c r="I18" s="595"/>
      <c r="J18" s="595"/>
      <c r="K18" s="595"/>
    </row>
    <row r="19" spans="4:14" x14ac:dyDescent="0.4"/>
    <row r="20" spans="4:14" x14ac:dyDescent="0.4"/>
    <row r="21" spans="4:14" ht="15" thickBot="1" x14ac:dyDescent="0.45"/>
    <row r="22" spans="4:14" ht="15" customHeight="1" x14ac:dyDescent="0.4">
      <c r="D22" s="697" t="s">
        <v>852</v>
      </c>
      <c r="E22" s="659"/>
      <c r="F22" s="659"/>
      <c r="G22" s="659"/>
      <c r="H22" s="659"/>
      <c r="I22" s="660"/>
    </row>
    <row r="23" spans="4:14" x14ac:dyDescent="0.4">
      <c r="D23" s="698"/>
      <c r="E23" s="595"/>
      <c r="F23" s="595"/>
      <c r="G23" s="595"/>
      <c r="H23" s="595"/>
      <c r="I23" s="661"/>
    </row>
    <row r="24" spans="4:14" x14ac:dyDescent="0.4">
      <c r="D24" s="698"/>
      <c r="E24" s="595"/>
      <c r="F24" s="595"/>
      <c r="G24" s="595"/>
      <c r="H24" s="595"/>
      <c r="I24" s="661"/>
    </row>
    <row r="25" spans="4:14" ht="15" customHeight="1" x14ac:dyDescent="0.4">
      <c r="D25" s="698"/>
      <c r="E25" s="595"/>
      <c r="F25" s="595"/>
      <c r="G25" s="595"/>
      <c r="H25" s="595"/>
      <c r="I25" s="661"/>
      <c r="J25" s="38"/>
      <c r="K25" s="38"/>
      <c r="L25" s="38"/>
      <c r="M25" s="38"/>
      <c r="N25" s="38"/>
    </row>
    <row r="26" spans="4:14" ht="15" thickBot="1" x14ac:dyDescent="0.45">
      <c r="D26" s="699"/>
      <c r="E26" s="662"/>
      <c r="F26" s="662"/>
      <c r="G26" s="662"/>
      <c r="H26" s="662"/>
      <c r="I26" s="663"/>
      <c r="J26" s="38"/>
      <c r="K26" s="38"/>
      <c r="L26" s="38"/>
      <c r="M26" s="38"/>
      <c r="N26" s="38"/>
    </row>
    <row r="27" spans="4:14" x14ac:dyDescent="0.4">
      <c r="J27" s="38"/>
      <c r="K27" s="38"/>
      <c r="L27" s="38"/>
      <c r="M27" s="38"/>
      <c r="N27" s="38"/>
    </row>
    <row r="28" spans="4:14" x14ac:dyDescent="0.4">
      <c r="J28" s="38"/>
      <c r="K28" s="38"/>
      <c r="L28" s="38"/>
      <c r="M28" s="38"/>
      <c r="N28" s="38"/>
    </row>
    <row r="29" spans="4:14" x14ac:dyDescent="0.4">
      <c r="J29" s="38"/>
      <c r="K29" s="38"/>
      <c r="L29" s="38"/>
      <c r="M29" s="38"/>
      <c r="N29" s="38"/>
    </row>
    <row r="30" spans="4:14" x14ac:dyDescent="0.4">
      <c r="D30" s="700" t="s">
        <v>847</v>
      </c>
      <c r="E30" s="700"/>
      <c r="F30" s="700"/>
      <c r="G30" s="700"/>
      <c r="H30" s="700"/>
      <c r="I30" s="700"/>
    </row>
    <row r="31" spans="4:14" x14ac:dyDescent="0.4">
      <c r="D31" s="700"/>
      <c r="E31" s="700"/>
      <c r="F31" s="700"/>
      <c r="G31" s="700"/>
      <c r="H31" s="700"/>
      <c r="I31" s="700"/>
    </row>
    <row r="32" spans="4:14" x14ac:dyDescent="0.4"/>
    <row r="33" x14ac:dyDescent="0.4"/>
    <row r="34" x14ac:dyDescent="0.4"/>
    <row r="35" x14ac:dyDescent="0.4"/>
    <row r="36" x14ac:dyDescent="0.4"/>
    <row r="37" x14ac:dyDescent="0.4"/>
    <row r="38" x14ac:dyDescent="0.4"/>
    <row r="39" x14ac:dyDescent="0.4"/>
    <row r="40" x14ac:dyDescent="0.4"/>
    <row r="41" x14ac:dyDescent="0.4"/>
    <row r="42" x14ac:dyDescent="0.4"/>
    <row r="43" x14ac:dyDescent="0.4"/>
    <row r="44" x14ac:dyDescent="0.4"/>
    <row r="45" x14ac:dyDescent="0.4"/>
    <row r="46" x14ac:dyDescent="0.4"/>
    <row r="47" x14ac:dyDescent="0.4"/>
    <row r="48" x14ac:dyDescent="0.4"/>
    <row r="49" x14ac:dyDescent="0.4"/>
    <row r="50" x14ac:dyDescent="0.4"/>
    <row r="51" x14ac:dyDescent="0.4"/>
    <row r="52" x14ac:dyDescent="0.4"/>
    <row r="53" x14ac:dyDescent="0.4"/>
    <row r="54" x14ac:dyDescent="0.4"/>
    <row r="55" x14ac:dyDescent="0.4"/>
    <row r="56" x14ac:dyDescent="0.4"/>
    <row r="57" x14ac:dyDescent="0.4"/>
    <row r="58" x14ac:dyDescent="0.4"/>
    <row r="59" x14ac:dyDescent="0.4"/>
    <row r="60" x14ac:dyDescent="0.4"/>
    <row r="61" x14ac:dyDescent="0.4"/>
    <row r="62" x14ac:dyDescent="0.4"/>
    <row r="63" x14ac:dyDescent="0.4"/>
    <row r="64" x14ac:dyDescent="0.4"/>
    <row r="65" spans="4:19" x14ac:dyDescent="0.4"/>
    <row r="66" spans="4:19" x14ac:dyDescent="0.4"/>
    <row r="67" spans="4:19" x14ac:dyDescent="0.4">
      <c r="D67" s="700" t="s">
        <v>848</v>
      </c>
      <c r="E67" s="700"/>
      <c r="F67" s="700"/>
      <c r="G67" s="700"/>
      <c r="H67" s="700"/>
      <c r="I67" s="700"/>
    </row>
    <row r="68" spans="4:19" x14ac:dyDescent="0.4">
      <c r="D68" s="700"/>
      <c r="E68" s="700"/>
      <c r="F68" s="700"/>
      <c r="G68" s="700"/>
      <c r="H68" s="700"/>
      <c r="I68" s="700"/>
    </row>
    <row r="69" spans="4:19" x14ac:dyDescent="0.4"/>
    <row r="70" spans="4:19" x14ac:dyDescent="0.4"/>
    <row r="71" spans="4:19" x14ac:dyDescent="0.4"/>
    <row r="72" spans="4:19" x14ac:dyDescent="0.4"/>
    <row r="73" spans="4:19" x14ac:dyDescent="0.4"/>
    <row r="74" spans="4:19" x14ac:dyDescent="0.4"/>
    <row r="75" spans="4:19" x14ac:dyDescent="0.4"/>
    <row r="76" spans="4:19" x14ac:dyDescent="0.4"/>
    <row r="77" spans="4:19" x14ac:dyDescent="0.4"/>
    <row r="78" spans="4:19" x14ac:dyDescent="0.4"/>
    <row r="79" spans="4:19" x14ac:dyDescent="0.4"/>
    <row r="80" spans="4:19" ht="15.75" customHeight="1" x14ac:dyDescent="0.4">
      <c r="D80" s="562" t="s">
        <v>853</v>
      </c>
      <c r="E80" s="562"/>
      <c r="F80" s="562"/>
      <c r="G80" s="562"/>
      <c r="H80" s="562"/>
      <c r="I80" s="562"/>
      <c r="J80" s="562"/>
      <c r="K80" s="562"/>
      <c r="L80" s="562"/>
      <c r="N80" s="595" t="s">
        <v>854</v>
      </c>
      <c r="O80" s="595"/>
      <c r="P80" s="595"/>
      <c r="Q80" s="595"/>
      <c r="R80" s="595"/>
      <c r="S80" s="595"/>
    </row>
    <row r="81" spans="4:19" x14ac:dyDescent="0.4">
      <c r="D81" s="562"/>
      <c r="E81" s="562"/>
      <c r="F81" s="562"/>
      <c r="G81" s="562"/>
      <c r="H81" s="562"/>
      <c r="I81" s="562"/>
      <c r="J81" s="562"/>
      <c r="K81" s="562"/>
      <c r="L81" s="562"/>
      <c r="N81" s="595"/>
      <c r="O81" s="595"/>
      <c r="P81" s="595"/>
      <c r="Q81" s="595"/>
      <c r="R81" s="595"/>
      <c r="S81" s="595"/>
    </row>
    <row r="82" spans="4:19" x14ac:dyDescent="0.4">
      <c r="D82" s="562"/>
      <c r="E82" s="562"/>
      <c r="F82" s="562"/>
      <c r="G82" s="562"/>
      <c r="H82" s="562"/>
      <c r="I82" s="562"/>
      <c r="J82" s="562"/>
      <c r="K82" s="562"/>
      <c r="L82" s="562"/>
      <c r="N82" s="595"/>
      <c r="O82" s="595"/>
      <c r="P82" s="595"/>
      <c r="Q82" s="595"/>
      <c r="R82" s="595"/>
      <c r="S82" s="595"/>
    </row>
    <row r="83" spans="4:19" x14ac:dyDescent="0.4">
      <c r="N83" s="595"/>
      <c r="O83" s="595"/>
      <c r="P83" s="595"/>
      <c r="Q83" s="595"/>
      <c r="R83" s="595"/>
      <c r="S83" s="595"/>
    </row>
    <row r="84" spans="4:19" x14ac:dyDescent="0.4">
      <c r="D84" s="700" t="s">
        <v>849</v>
      </c>
      <c r="E84" s="700"/>
      <c r="F84" s="700"/>
      <c r="G84" s="700"/>
      <c r="H84" s="700"/>
      <c r="I84" s="700"/>
      <c r="N84" s="595"/>
      <c r="O84" s="595"/>
      <c r="P84" s="595"/>
      <c r="Q84" s="595"/>
      <c r="R84" s="595"/>
      <c r="S84" s="595"/>
    </row>
    <row r="85" spans="4:19" x14ac:dyDescent="0.4">
      <c r="D85" s="700"/>
      <c r="E85" s="700"/>
      <c r="F85" s="700"/>
      <c r="G85" s="700"/>
      <c r="H85" s="700"/>
      <c r="I85" s="700"/>
    </row>
    <row r="86" spans="4:19" x14ac:dyDescent="0.4"/>
    <row r="87" spans="4:19" x14ac:dyDescent="0.4"/>
    <row r="88" spans="4:19" x14ac:dyDescent="0.4"/>
    <row r="89" spans="4:19" x14ac:dyDescent="0.4"/>
    <row r="90" spans="4:19" x14ac:dyDescent="0.4"/>
    <row r="91" spans="4:19" x14ac:dyDescent="0.4"/>
    <row r="92" spans="4:19" x14ac:dyDescent="0.4"/>
    <row r="93" spans="4:19" x14ac:dyDescent="0.4">
      <c r="D93" s="700" t="s">
        <v>850</v>
      </c>
      <c r="E93" s="700"/>
      <c r="F93" s="700"/>
      <c r="G93" s="700"/>
      <c r="H93" s="700"/>
      <c r="I93" s="700"/>
    </row>
    <row r="94" spans="4:19" x14ac:dyDescent="0.4">
      <c r="D94" s="700"/>
      <c r="E94" s="700"/>
      <c r="F94" s="700"/>
      <c r="G94" s="700"/>
      <c r="H94" s="700"/>
      <c r="I94" s="700"/>
    </row>
    <row r="95" spans="4:19" x14ac:dyDescent="0.4"/>
    <row r="96" spans="4:19" ht="15" customHeight="1" x14ac:dyDescent="0.4">
      <c r="D96" s="559" t="s">
        <v>851</v>
      </c>
      <c r="E96" s="559"/>
      <c r="F96" s="559"/>
      <c r="G96" s="559"/>
      <c r="H96" s="559"/>
      <c r="I96" s="559"/>
    </row>
    <row r="97" spans="4:13" x14ac:dyDescent="0.4">
      <c r="D97" s="559"/>
      <c r="E97" s="559"/>
      <c r="F97" s="559"/>
      <c r="G97" s="559"/>
      <c r="H97" s="559"/>
      <c r="I97" s="559"/>
      <c r="L97" s="225"/>
    </row>
    <row r="98" spans="4:13" x14ac:dyDescent="0.4">
      <c r="D98" s="559"/>
      <c r="E98" s="559"/>
      <c r="F98" s="559"/>
      <c r="G98" s="559"/>
      <c r="H98" s="559"/>
      <c r="I98" s="559"/>
      <c r="K98" s="626"/>
      <c r="L98" s="626"/>
      <c r="M98" s="626"/>
    </row>
    <row r="99" spans="4:13" x14ac:dyDescent="0.4">
      <c r="D99" s="559"/>
      <c r="E99" s="559"/>
      <c r="F99" s="559"/>
      <c r="G99" s="559"/>
      <c r="H99" s="559"/>
      <c r="I99" s="559"/>
    </row>
    <row r="100" spans="4:13" x14ac:dyDescent="0.4">
      <c r="D100" s="559"/>
      <c r="E100" s="559"/>
      <c r="F100" s="559"/>
      <c r="G100" s="559"/>
      <c r="H100" s="559"/>
      <c r="I100" s="559"/>
    </row>
    <row r="101" spans="4:13" x14ac:dyDescent="0.4">
      <c r="D101" s="559"/>
      <c r="E101" s="559"/>
      <c r="F101" s="559"/>
      <c r="G101" s="559"/>
      <c r="H101" s="559"/>
      <c r="I101" s="559"/>
    </row>
    <row r="102" spans="4:13" x14ac:dyDescent="0.4">
      <c r="D102" s="559"/>
      <c r="E102" s="559"/>
      <c r="F102" s="559"/>
      <c r="G102" s="559"/>
      <c r="H102" s="559"/>
      <c r="I102" s="559"/>
    </row>
    <row r="103" spans="4:13" x14ac:dyDescent="0.4"/>
    <row r="104" spans="4:13" x14ac:dyDescent="0.4"/>
    <row r="105" spans="4:13" x14ac:dyDescent="0.4"/>
    <row r="106" spans="4:13" x14ac:dyDescent="0.4"/>
    <row r="107" spans="4:13" x14ac:dyDescent="0.4">
      <c r="D107" s="700" t="s">
        <v>856</v>
      </c>
      <c r="E107" s="700"/>
      <c r="F107" s="700"/>
      <c r="G107" s="700"/>
      <c r="H107" s="700"/>
      <c r="I107" s="700"/>
    </row>
    <row r="108" spans="4:13" x14ac:dyDescent="0.4">
      <c r="D108" s="700"/>
      <c r="E108" s="700"/>
      <c r="F108" s="700"/>
      <c r="G108" s="700"/>
      <c r="H108" s="700"/>
      <c r="I108" s="700"/>
    </row>
    <row r="109" spans="4:13" x14ac:dyDescent="0.4"/>
    <row r="110" spans="4:13" x14ac:dyDescent="0.4"/>
    <row r="111" spans="4:13" x14ac:dyDescent="0.4"/>
    <row r="112" spans="4:13" x14ac:dyDescent="0.4"/>
    <row r="113" spans="4:13" x14ac:dyDescent="0.4"/>
    <row r="114" spans="4:13" x14ac:dyDescent="0.4"/>
    <row r="115" spans="4:13" x14ac:dyDescent="0.4"/>
    <row r="116" spans="4:13" x14ac:dyDescent="0.4"/>
    <row r="117" spans="4:13" x14ac:dyDescent="0.4"/>
    <row r="118" spans="4:13" x14ac:dyDescent="0.4"/>
    <row r="119" spans="4:13" x14ac:dyDescent="0.4"/>
    <row r="120" spans="4:13" x14ac:dyDescent="0.4"/>
    <row r="121" spans="4:13" x14ac:dyDescent="0.4"/>
    <row r="122" spans="4:13" x14ac:dyDescent="0.4"/>
    <row r="123" spans="4:13" x14ac:dyDescent="0.4"/>
    <row r="124" spans="4:13" x14ac:dyDescent="0.4">
      <c r="D124" s="701" t="s">
        <v>857</v>
      </c>
      <c r="E124" s="701"/>
      <c r="F124" s="701"/>
      <c r="G124" s="701"/>
      <c r="H124" s="701"/>
      <c r="I124" s="701"/>
      <c r="J124" s="701"/>
      <c r="K124" s="701"/>
      <c r="L124" s="701"/>
      <c r="M124" s="701"/>
    </row>
    <row r="125" spans="4:13" x14ac:dyDescent="0.4">
      <c r="D125" s="701"/>
      <c r="E125" s="701"/>
      <c r="F125" s="701"/>
      <c r="G125" s="701"/>
      <c r="H125" s="701"/>
      <c r="I125" s="701"/>
      <c r="J125" s="701"/>
      <c r="K125" s="701"/>
      <c r="L125" s="701"/>
      <c r="M125" s="701"/>
    </row>
    <row r="126" spans="4:13" x14ac:dyDescent="0.4">
      <c r="D126" s="701"/>
      <c r="E126" s="701"/>
      <c r="F126" s="701"/>
      <c r="G126" s="701"/>
      <c r="H126" s="701"/>
      <c r="I126" s="701"/>
      <c r="J126" s="701"/>
      <c r="K126" s="701"/>
      <c r="L126" s="701"/>
      <c r="M126" s="701"/>
    </row>
    <row r="127" spans="4:13" x14ac:dyDescent="0.4"/>
    <row r="128" spans="4:13" ht="15" customHeight="1" x14ac:dyDescent="0.4">
      <c r="D128" s="595" t="s">
        <v>855</v>
      </c>
      <c r="E128" s="595"/>
      <c r="F128" s="595"/>
      <c r="G128" s="595"/>
      <c r="H128" s="595"/>
      <c r="I128" s="595"/>
      <c r="J128" s="595"/>
      <c r="K128" s="595"/>
      <c r="L128" s="595"/>
      <c r="M128" s="595"/>
    </row>
    <row r="129" spans="4:13" x14ac:dyDescent="0.4">
      <c r="D129" s="595"/>
      <c r="E129" s="595"/>
      <c r="F129" s="595"/>
      <c r="G129" s="595"/>
      <c r="H129" s="595"/>
      <c r="I129" s="595"/>
      <c r="J129" s="595"/>
      <c r="K129" s="595"/>
      <c r="L129" s="595"/>
      <c r="M129" s="595"/>
    </row>
    <row r="130" spans="4:13" x14ac:dyDescent="0.4">
      <c r="D130" s="595"/>
      <c r="E130" s="595"/>
      <c r="F130" s="595"/>
      <c r="G130" s="595"/>
      <c r="H130" s="595"/>
      <c r="I130" s="595"/>
      <c r="J130" s="595"/>
      <c r="K130" s="595"/>
      <c r="L130" s="595"/>
      <c r="M130" s="595"/>
    </row>
    <row r="131" spans="4:13" x14ac:dyDescent="0.4"/>
    <row r="132" spans="4:13" x14ac:dyDescent="0.4"/>
    <row r="133" spans="4:13" x14ac:dyDescent="0.4">
      <c r="D133" s="595" t="s">
        <v>859</v>
      </c>
      <c r="E133" s="595"/>
      <c r="F133" s="595"/>
      <c r="G133" s="595"/>
      <c r="H133" s="595"/>
      <c r="I133" s="595"/>
      <c r="J133" s="595"/>
      <c r="K133" s="595"/>
      <c r="L133" s="595"/>
      <c r="M133" s="595"/>
    </row>
    <row r="134" spans="4:13" x14ac:dyDescent="0.4">
      <c r="D134" s="595"/>
      <c r="E134" s="595"/>
      <c r="F134" s="595"/>
      <c r="G134" s="595"/>
      <c r="H134" s="595"/>
      <c r="I134" s="595"/>
      <c r="J134" s="595"/>
      <c r="K134" s="595"/>
      <c r="L134" s="595"/>
      <c r="M134" s="595"/>
    </row>
    <row r="135" spans="4:13" x14ac:dyDescent="0.4"/>
    <row r="136" spans="4:13" x14ac:dyDescent="0.4"/>
    <row r="137" spans="4:13" x14ac:dyDescent="0.4"/>
    <row r="138" spans="4:13" x14ac:dyDescent="0.4"/>
    <row r="139" spans="4:13" x14ac:dyDescent="0.4"/>
    <row r="140" spans="4:13" x14ac:dyDescent="0.4"/>
    <row r="141" spans="4:13" x14ac:dyDescent="0.4"/>
  </sheetData>
  <mergeCells count="18">
    <mergeCell ref="D107:I108"/>
    <mergeCell ref="D124:M126"/>
    <mergeCell ref="D128:M130"/>
    <mergeCell ref="D133:M134"/>
    <mergeCell ref="B1:C1"/>
    <mergeCell ref="D1:I2"/>
    <mergeCell ref="A2:A3"/>
    <mergeCell ref="D80:L82"/>
    <mergeCell ref="N80:S84"/>
    <mergeCell ref="D96:I102"/>
    <mergeCell ref="K98:M98"/>
    <mergeCell ref="D6:I8"/>
    <mergeCell ref="D13:K18"/>
    <mergeCell ref="D22:I26"/>
    <mergeCell ref="D30:I31"/>
    <mergeCell ref="D67:I68"/>
    <mergeCell ref="D84:I85"/>
    <mergeCell ref="D93:I94"/>
  </mergeCells>
  <hyperlinks>
    <hyperlink ref="B1:C1" location="Indholdsfortegnelse!B1" display="Indholdsfortegnelse" xr:uid="{1269F05F-177F-4EFC-B40B-2572785E04E5}"/>
  </hyperlinks>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1EE61F-D087-48FC-916E-8B3EE62AEE54}">
  <sheetPr>
    <tabColor theme="8" tint="0.59999389629810485"/>
  </sheetPr>
  <dimension ref="A1:W270"/>
  <sheetViews>
    <sheetView topLeftCell="B1" workbookViewId="0">
      <selection activeCell="B1" sqref="B1:C1"/>
    </sheetView>
  </sheetViews>
  <sheetFormatPr defaultColWidth="0" defaultRowHeight="14.6" zeroHeight="1" outlineLevelCol="1" x14ac:dyDescent="0.4"/>
  <cols>
    <col min="1" max="1" width="37" hidden="1" customWidth="1" outlineLevel="1"/>
    <col min="2" max="2" width="9.23046875" customWidth="1" collapsed="1"/>
    <col min="3" max="23" width="9.07421875" customWidth="1"/>
    <col min="24" max="16384" width="8.84375" hidden="1"/>
  </cols>
  <sheetData>
    <row r="1" spans="1:9" x14ac:dyDescent="0.4">
      <c r="B1" s="639" t="s">
        <v>17</v>
      </c>
      <c r="C1" s="639"/>
      <c r="D1" s="614" t="s">
        <v>667</v>
      </c>
      <c r="E1" s="614"/>
      <c r="F1" s="614"/>
      <c r="G1" s="614"/>
      <c r="H1" s="614"/>
      <c r="I1" s="614"/>
    </row>
    <row r="2" spans="1:9" x14ac:dyDescent="0.4">
      <c r="B2" s="639" t="s">
        <v>820</v>
      </c>
      <c r="C2" s="639"/>
      <c r="D2" s="614"/>
      <c r="E2" s="614"/>
      <c r="F2" s="614"/>
      <c r="G2" s="614"/>
      <c r="H2" s="614"/>
      <c r="I2" s="614"/>
    </row>
    <row r="3" spans="1:9" x14ac:dyDescent="0.4">
      <c r="A3" s="7" t="s">
        <v>860</v>
      </c>
    </row>
    <row r="4" spans="1:9" x14ac:dyDescent="0.4">
      <c r="A4" s="225" t="s">
        <v>861</v>
      </c>
    </row>
    <row r="5" spans="1:9" x14ac:dyDescent="0.4">
      <c r="A5" s="225" t="s">
        <v>862</v>
      </c>
      <c r="D5" s="700" t="s">
        <v>865</v>
      </c>
      <c r="E5" s="700"/>
      <c r="F5" s="700"/>
      <c r="G5" s="700"/>
      <c r="H5" s="700"/>
      <c r="I5" s="700"/>
    </row>
    <row r="6" spans="1:9" x14ac:dyDescent="0.4">
      <c r="A6" s="394" t="s">
        <v>863</v>
      </c>
      <c r="D6" s="700"/>
      <c r="E6" s="700"/>
      <c r="F6" s="700"/>
      <c r="G6" s="700"/>
      <c r="H6" s="700"/>
      <c r="I6" s="700"/>
    </row>
    <row r="7" spans="1:9" x14ac:dyDescent="0.4">
      <c r="A7" s="394" t="s">
        <v>864</v>
      </c>
    </row>
    <row r="8" spans="1:9" x14ac:dyDescent="0.4">
      <c r="A8" s="394" t="s">
        <v>879</v>
      </c>
    </row>
    <row r="9" spans="1:9" ht="14.7" customHeight="1" x14ac:dyDescent="0.4">
      <c r="D9" s="702" t="s">
        <v>881</v>
      </c>
      <c r="E9" s="702"/>
      <c r="F9" s="702"/>
      <c r="G9" s="702"/>
      <c r="H9" s="702"/>
      <c r="I9" s="702"/>
    </row>
    <row r="10" spans="1:9" x14ac:dyDescent="0.4">
      <c r="D10" s="702"/>
      <c r="E10" s="702"/>
      <c r="F10" s="702"/>
      <c r="G10" s="702"/>
      <c r="H10" s="702"/>
      <c r="I10" s="702"/>
    </row>
    <row r="11" spans="1:9" x14ac:dyDescent="0.4">
      <c r="D11" s="702"/>
      <c r="E11" s="702"/>
      <c r="F11" s="702"/>
      <c r="G11" s="702"/>
      <c r="H11" s="702"/>
      <c r="I11" s="702"/>
    </row>
    <row r="12" spans="1:9" x14ac:dyDescent="0.4">
      <c r="D12" s="702"/>
      <c r="E12" s="702"/>
      <c r="F12" s="702"/>
      <c r="G12" s="702"/>
      <c r="H12" s="702"/>
      <c r="I12" s="702"/>
    </row>
    <row r="13" spans="1:9" x14ac:dyDescent="0.4">
      <c r="D13" s="702"/>
      <c r="E13" s="702"/>
      <c r="F13" s="702"/>
      <c r="G13" s="702"/>
      <c r="H13" s="702"/>
      <c r="I13" s="702"/>
    </row>
    <row r="14" spans="1:9" x14ac:dyDescent="0.4">
      <c r="D14" s="702"/>
      <c r="E14" s="702"/>
      <c r="F14" s="702"/>
      <c r="G14" s="702"/>
      <c r="H14" s="702"/>
      <c r="I14" s="702"/>
    </row>
    <row r="15" spans="1:9" x14ac:dyDescent="0.4">
      <c r="D15" s="702"/>
      <c r="E15" s="702"/>
      <c r="F15" s="702"/>
      <c r="G15" s="702"/>
      <c r="H15" s="702"/>
      <c r="I15" s="702"/>
    </row>
    <row r="16" spans="1:9" x14ac:dyDescent="0.4">
      <c r="D16" s="702"/>
      <c r="E16" s="702"/>
      <c r="F16" s="702"/>
      <c r="G16" s="702"/>
      <c r="H16" s="702"/>
      <c r="I16" s="702"/>
    </row>
    <row r="17" spans="4:9" x14ac:dyDescent="0.4">
      <c r="D17" s="702"/>
      <c r="E17" s="702"/>
      <c r="F17" s="702"/>
      <c r="G17" s="702"/>
      <c r="H17" s="702"/>
      <c r="I17" s="702"/>
    </row>
    <row r="18" spans="4:9" x14ac:dyDescent="0.4">
      <c r="D18" s="702"/>
      <c r="E18" s="702"/>
      <c r="F18" s="702"/>
      <c r="G18" s="702"/>
      <c r="H18" s="702"/>
      <c r="I18" s="702"/>
    </row>
    <row r="19" spans="4:9" x14ac:dyDescent="0.4">
      <c r="D19" s="702"/>
      <c r="E19" s="702"/>
      <c r="F19" s="702"/>
      <c r="G19" s="702"/>
      <c r="H19" s="702"/>
      <c r="I19" s="702"/>
    </row>
    <row r="20" spans="4:9" x14ac:dyDescent="0.4">
      <c r="D20" s="702"/>
      <c r="E20" s="702"/>
      <c r="F20" s="702"/>
      <c r="G20" s="702"/>
      <c r="H20" s="702"/>
      <c r="I20" s="702"/>
    </row>
    <row r="21" spans="4:9" x14ac:dyDescent="0.4">
      <c r="D21" s="702"/>
      <c r="E21" s="702"/>
      <c r="F21" s="702"/>
      <c r="G21" s="702"/>
      <c r="H21" s="702"/>
      <c r="I21" s="702"/>
    </row>
    <row r="22" spans="4:9" x14ac:dyDescent="0.4">
      <c r="D22" s="231"/>
      <c r="E22" s="231"/>
      <c r="F22" s="231"/>
      <c r="G22" s="231"/>
      <c r="H22" s="231"/>
      <c r="I22" s="231"/>
    </row>
    <row r="23" spans="4:9" x14ac:dyDescent="0.4"/>
    <row r="24" spans="4:9" x14ac:dyDescent="0.4">
      <c r="D24" s="700" t="s">
        <v>866</v>
      </c>
      <c r="E24" s="700"/>
      <c r="F24" s="700"/>
      <c r="G24" s="700"/>
      <c r="H24" s="700"/>
      <c r="I24" s="700"/>
    </row>
    <row r="25" spans="4:9" x14ac:dyDescent="0.4">
      <c r="D25" s="700"/>
      <c r="E25" s="700"/>
      <c r="F25" s="700"/>
      <c r="G25" s="700"/>
      <c r="H25" s="700"/>
      <c r="I25" s="700"/>
    </row>
    <row r="26" spans="4:9" x14ac:dyDescent="0.4"/>
    <row r="27" spans="4:9" x14ac:dyDescent="0.4">
      <c r="D27" s="595" t="s">
        <v>867</v>
      </c>
      <c r="E27" s="595"/>
      <c r="F27" s="595"/>
      <c r="G27" s="595"/>
      <c r="H27" s="595"/>
      <c r="I27" s="595"/>
    </row>
    <row r="28" spans="4:9" x14ac:dyDescent="0.4">
      <c r="D28" s="595"/>
      <c r="E28" s="595"/>
      <c r="F28" s="595"/>
      <c r="G28" s="595"/>
      <c r="H28" s="595"/>
      <c r="I28" s="595"/>
    </row>
    <row r="29" spans="4:9" x14ac:dyDescent="0.4"/>
    <row r="30" spans="4:9" ht="15" customHeight="1" x14ac:dyDescent="0.4"/>
    <row r="31" spans="4:9" x14ac:dyDescent="0.4"/>
    <row r="32" spans="4:9" x14ac:dyDescent="0.4"/>
    <row r="33" spans="4:12" x14ac:dyDescent="0.4"/>
    <row r="34" spans="4:12" x14ac:dyDescent="0.4">
      <c r="D34" s="595" t="s">
        <v>868</v>
      </c>
      <c r="E34" s="595"/>
      <c r="F34" s="595"/>
      <c r="G34" s="595"/>
      <c r="H34" s="595"/>
      <c r="I34" s="595"/>
    </row>
    <row r="35" spans="4:12" x14ac:dyDescent="0.4">
      <c r="D35" s="595"/>
      <c r="E35" s="595"/>
      <c r="F35" s="595"/>
      <c r="G35" s="595"/>
      <c r="H35" s="595"/>
      <c r="I35" s="595"/>
    </row>
    <row r="36" spans="4:12" x14ac:dyDescent="0.4">
      <c r="D36" s="595"/>
      <c r="E36" s="595"/>
      <c r="F36" s="595"/>
      <c r="G36" s="595"/>
      <c r="H36" s="595"/>
      <c r="I36" s="595"/>
    </row>
    <row r="37" spans="4:12" x14ac:dyDescent="0.4">
      <c r="D37" s="595"/>
      <c r="E37" s="595"/>
      <c r="F37" s="595"/>
      <c r="G37" s="595"/>
      <c r="H37" s="595"/>
      <c r="I37" s="595"/>
    </row>
    <row r="38" spans="4:12" x14ac:dyDescent="0.4">
      <c r="I38" s="1"/>
    </row>
    <row r="39" spans="4:12" x14ac:dyDescent="0.4"/>
    <row r="40" spans="4:12" x14ac:dyDescent="0.4"/>
    <row r="41" spans="4:12" x14ac:dyDescent="0.4"/>
    <row r="42" spans="4:12" x14ac:dyDescent="0.4"/>
    <row r="43" spans="4:12" x14ac:dyDescent="0.4">
      <c r="D43" s="587" t="s">
        <v>869</v>
      </c>
      <c r="E43" s="587"/>
      <c r="F43" s="587"/>
      <c r="G43" s="587"/>
    </row>
    <row r="44" spans="4:12" x14ac:dyDescent="0.4"/>
    <row r="45" spans="4:12" x14ac:dyDescent="0.4"/>
    <row r="46" spans="4:12" x14ac:dyDescent="0.4"/>
    <row r="47" spans="4:12" x14ac:dyDescent="0.4">
      <c r="L47" s="7" t="s">
        <v>583</v>
      </c>
    </row>
    <row r="48" spans="4:12" x14ac:dyDescent="0.4"/>
    <row r="49" spans="2:9" x14ac:dyDescent="0.4"/>
    <row r="50" spans="2:9" x14ac:dyDescent="0.4"/>
    <row r="51" spans="2:9" x14ac:dyDescent="0.4"/>
    <row r="52" spans="2:9" x14ac:dyDescent="0.4"/>
    <row r="53" spans="2:9" x14ac:dyDescent="0.4"/>
    <row r="54" spans="2:9" x14ac:dyDescent="0.4">
      <c r="B54" s="5" t="s">
        <v>28</v>
      </c>
      <c r="D54" s="700" t="s">
        <v>847</v>
      </c>
      <c r="E54" s="700"/>
      <c r="F54" s="700"/>
      <c r="G54" s="700"/>
      <c r="H54" s="700"/>
      <c r="I54" s="700"/>
    </row>
    <row r="55" spans="2:9" x14ac:dyDescent="0.4">
      <c r="D55" s="700"/>
      <c r="E55" s="700"/>
      <c r="F55" s="700"/>
      <c r="G55" s="700"/>
      <c r="H55" s="700"/>
      <c r="I55" s="700"/>
    </row>
    <row r="56" spans="2:9" x14ac:dyDescent="0.4"/>
    <row r="57" spans="2:9" x14ac:dyDescent="0.4"/>
    <row r="58" spans="2:9" x14ac:dyDescent="0.4"/>
    <row r="59" spans="2:9" x14ac:dyDescent="0.4"/>
    <row r="60" spans="2:9" x14ac:dyDescent="0.4"/>
    <row r="61" spans="2:9" x14ac:dyDescent="0.4"/>
    <row r="62" spans="2:9" x14ac:dyDescent="0.4"/>
    <row r="63" spans="2:9" x14ac:dyDescent="0.4"/>
    <row r="64" spans="2:9" x14ac:dyDescent="0.4"/>
    <row r="65" x14ac:dyDescent="0.4"/>
    <row r="66" x14ac:dyDescent="0.4"/>
    <row r="67" x14ac:dyDescent="0.4"/>
    <row r="68" x14ac:dyDescent="0.4"/>
    <row r="69" x14ac:dyDescent="0.4"/>
    <row r="70" x14ac:dyDescent="0.4"/>
    <row r="71" x14ac:dyDescent="0.4"/>
    <row r="72" x14ac:dyDescent="0.4"/>
    <row r="73" x14ac:dyDescent="0.4"/>
    <row r="74" x14ac:dyDescent="0.4"/>
    <row r="75" x14ac:dyDescent="0.4"/>
    <row r="76" x14ac:dyDescent="0.4"/>
    <row r="77" x14ac:dyDescent="0.4"/>
    <row r="78" x14ac:dyDescent="0.4"/>
    <row r="79" x14ac:dyDescent="0.4"/>
    <row r="80" x14ac:dyDescent="0.4"/>
    <row r="81" spans="3:15" x14ac:dyDescent="0.4"/>
    <row r="82" spans="3:15" x14ac:dyDescent="0.4"/>
    <row r="83" spans="3:15" x14ac:dyDescent="0.4"/>
    <row r="84" spans="3:15" x14ac:dyDescent="0.4"/>
    <row r="85" spans="3:15" x14ac:dyDescent="0.4"/>
    <row r="86" spans="3:15" x14ac:dyDescent="0.4"/>
    <row r="87" spans="3:15" x14ac:dyDescent="0.4"/>
    <row r="88" spans="3:15" x14ac:dyDescent="0.4"/>
    <row r="89" spans="3:15" ht="15" customHeight="1" x14ac:dyDescent="0.4">
      <c r="C89" s="595" t="s">
        <v>870</v>
      </c>
      <c r="D89" s="595"/>
      <c r="E89" s="595"/>
      <c r="F89" s="595"/>
      <c r="G89" s="595"/>
      <c r="H89" s="595"/>
      <c r="I89" s="595"/>
      <c r="J89" s="595"/>
      <c r="K89" s="595"/>
      <c r="L89" s="595"/>
      <c r="M89" s="595"/>
      <c r="N89" s="595"/>
      <c r="O89" s="2"/>
    </row>
    <row r="90" spans="3:15" ht="14.7" customHeight="1" x14ac:dyDescent="0.4">
      <c r="C90" s="595"/>
      <c r="D90" s="595"/>
      <c r="E90" s="595"/>
      <c r="F90" s="595"/>
      <c r="G90" s="595"/>
      <c r="H90" s="595"/>
      <c r="I90" s="595"/>
      <c r="J90" s="595"/>
      <c r="K90" s="595"/>
      <c r="L90" s="595"/>
      <c r="M90" s="595"/>
      <c r="N90" s="595"/>
      <c r="O90" s="2"/>
    </row>
    <row r="91" spans="3:15" ht="14.7" customHeight="1" x14ac:dyDescent="0.4">
      <c r="C91" s="595"/>
      <c r="D91" s="595"/>
      <c r="E91" s="595"/>
      <c r="F91" s="595"/>
      <c r="G91" s="595"/>
      <c r="H91" s="595"/>
      <c r="I91" s="595"/>
      <c r="J91" s="595"/>
      <c r="K91" s="595"/>
      <c r="L91" s="595"/>
      <c r="M91" s="595"/>
      <c r="N91" s="595"/>
      <c r="O91" s="2"/>
    </row>
    <row r="92" spans="3:15" ht="14.7" customHeight="1" x14ac:dyDescent="0.4">
      <c r="C92" s="595"/>
      <c r="D92" s="595"/>
      <c r="E92" s="595"/>
      <c r="F92" s="595"/>
      <c r="G92" s="595"/>
      <c r="H92" s="595"/>
      <c r="I92" s="595"/>
      <c r="J92" s="595"/>
      <c r="K92" s="595"/>
      <c r="L92" s="595"/>
      <c r="M92" s="595"/>
      <c r="N92" s="595"/>
      <c r="O92" s="2"/>
    </row>
    <row r="93" spans="3:15" ht="14.7" customHeight="1" x14ac:dyDescent="0.4">
      <c r="C93" s="595"/>
      <c r="D93" s="595"/>
      <c r="E93" s="595"/>
      <c r="F93" s="595"/>
      <c r="G93" s="595"/>
      <c r="H93" s="595"/>
      <c r="I93" s="595"/>
      <c r="J93" s="595"/>
      <c r="K93" s="595"/>
      <c r="L93" s="595"/>
      <c r="M93" s="595"/>
      <c r="N93" s="595"/>
      <c r="O93" s="2"/>
    </row>
    <row r="94" spans="3:15" ht="14.7" customHeight="1" x14ac:dyDescent="0.4">
      <c r="C94" s="595"/>
      <c r="D94" s="595"/>
      <c r="E94" s="595"/>
      <c r="F94" s="595"/>
      <c r="G94" s="595"/>
      <c r="H94" s="595"/>
      <c r="I94" s="595"/>
      <c r="J94" s="595"/>
      <c r="K94" s="595"/>
      <c r="L94" s="595"/>
      <c r="M94" s="595"/>
      <c r="N94" s="595"/>
    </row>
    <row r="95" spans="3:15" x14ac:dyDescent="0.4"/>
    <row r="96" spans="3:15" x14ac:dyDescent="0.4"/>
    <row r="97" spans="2:7" x14ac:dyDescent="0.4"/>
    <row r="98" spans="2:7" x14ac:dyDescent="0.4"/>
    <row r="99" spans="2:7" x14ac:dyDescent="0.4">
      <c r="B99" s="5" t="s">
        <v>28</v>
      </c>
    </row>
    <row r="100" spans="2:7" x14ac:dyDescent="0.4"/>
    <row r="101" spans="2:7" x14ac:dyDescent="0.4"/>
    <row r="102" spans="2:7" x14ac:dyDescent="0.4"/>
    <row r="103" spans="2:7" x14ac:dyDescent="0.4"/>
    <row r="104" spans="2:7" x14ac:dyDescent="0.4"/>
    <row r="105" spans="2:7" x14ac:dyDescent="0.4"/>
    <row r="106" spans="2:7" x14ac:dyDescent="0.4">
      <c r="G106" t="s">
        <v>875</v>
      </c>
    </row>
    <row r="107" spans="2:7" x14ac:dyDescent="0.4"/>
    <row r="108" spans="2:7" x14ac:dyDescent="0.4">
      <c r="G108" t="s">
        <v>871</v>
      </c>
    </row>
    <row r="109" spans="2:7" x14ac:dyDescent="0.4"/>
    <row r="110" spans="2:7" x14ac:dyDescent="0.4"/>
    <row r="111" spans="2:7" x14ac:dyDescent="0.4"/>
    <row r="112" spans="2:7" x14ac:dyDescent="0.4"/>
    <row r="113" spans="7:7" x14ac:dyDescent="0.4"/>
    <row r="114" spans="7:7" x14ac:dyDescent="0.4"/>
    <row r="115" spans="7:7" x14ac:dyDescent="0.4"/>
    <row r="116" spans="7:7" x14ac:dyDescent="0.4"/>
    <row r="117" spans="7:7" x14ac:dyDescent="0.4"/>
    <row r="118" spans="7:7" x14ac:dyDescent="0.4"/>
    <row r="119" spans="7:7" x14ac:dyDescent="0.4"/>
    <row r="120" spans="7:7" x14ac:dyDescent="0.4"/>
    <row r="121" spans="7:7" x14ac:dyDescent="0.4"/>
    <row r="122" spans="7:7" x14ac:dyDescent="0.4"/>
    <row r="123" spans="7:7" x14ac:dyDescent="0.4"/>
    <row r="124" spans="7:7" x14ac:dyDescent="0.4">
      <c r="G124" t="s">
        <v>872</v>
      </c>
    </row>
    <row r="125" spans="7:7" x14ac:dyDescent="0.4"/>
    <row r="126" spans="7:7" x14ac:dyDescent="0.4"/>
    <row r="127" spans="7:7" x14ac:dyDescent="0.4"/>
    <row r="128" spans="7:7" x14ac:dyDescent="0.4"/>
    <row r="129" spans="10:13" x14ac:dyDescent="0.4"/>
    <row r="130" spans="10:13" x14ac:dyDescent="0.4"/>
    <row r="131" spans="10:13" x14ac:dyDescent="0.4"/>
    <row r="132" spans="10:13" x14ac:dyDescent="0.4"/>
    <row r="133" spans="10:13" x14ac:dyDescent="0.4"/>
    <row r="134" spans="10:13" x14ac:dyDescent="0.4"/>
    <row r="135" spans="10:13" x14ac:dyDescent="0.4"/>
    <row r="136" spans="10:13" x14ac:dyDescent="0.4"/>
    <row r="137" spans="10:13" x14ac:dyDescent="0.4"/>
    <row r="138" spans="10:13" x14ac:dyDescent="0.4"/>
    <row r="139" spans="10:13" x14ac:dyDescent="0.4"/>
    <row r="140" spans="10:13" x14ac:dyDescent="0.4"/>
    <row r="141" spans="10:13" x14ac:dyDescent="0.4"/>
    <row r="142" spans="10:13" x14ac:dyDescent="0.4"/>
    <row r="143" spans="10:13" x14ac:dyDescent="0.4"/>
    <row r="144" spans="10:13" ht="14.7" customHeight="1" x14ac:dyDescent="0.4">
      <c r="J144" s="595" t="s">
        <v>876</v>
      </c>
      <c r="K144" s="595"/>
      <c r="L144" s="595"/>
      <c r="M144" s="595"/>
    </row>
    <row r="145" spans="2:13" ht="14.7" customHeight="1" x14ac:dyDescent="0.4">
      <c r="J145" s="595"/>
      <c r="K145" s="595"/>
      <c r="L145" s="595"/>
      <c r="M145" s="595"/>
    </row>
    <row r="146" spans="2:13" ht="14.7" customHeight="1" x14ac:dyDescent="0.4">
      <c r="J146" s="595"/>
      <c r="K146" s="595"/>
      <c r="L146" s="595"/>
      <c r="M146" s="595"/>
    </row>
    <row r="147" spans="2:13" ht="14.7" customHeight="1" x14ac:dyDescent="0.4">
      <c r="J147" s="595"/>
      <c r="K147" s="595"/>
      <c r="L147" s="595"/>
      <c r="M147" s="595"/>
    </row>
    <row r="148" spans="2:13" x14ac:dyDescent="0.4"/>
    <row r="149" spans="2:13" x14ac:dyDescent="0.4"/>
    <row r="150" spans="2:13" x14ac:dyDescent="0.4"/>
    <row r="151" spans="2:13" x14ac:dyDescent="0.4"/>
    <row r="152" spans="2:13" x14ac:dyDescent="0.4"/>
    <row r="153" spans="2:13" x14ac:dyDescent="0.4"/>
    <row r="154" spans="2:13" x14ac:dyDescent="0.4"/>
    <row r="155" spans="2:13" x14ac:dyDescent="0.4">
      <c r="B155" s="5" t="s">
        <v>28</v>
      </c>
    </row>
    <row r="156" spans="2:13" x14ac:dyDescent="0.4"/>
    <row r="157" spans="2:13" x14ac:dyDescent="0.4"/>
    <row r="158" spans="2:13" x14ac:dyDescent="0.4"/>
    <row r="159" spans="2:13" x14ac:dyDescent="0.4"/>
    <row r="160" spans="2:13" x14ac:dyDescent="0.4">
      <c r="C160" s="703" t="s">
        <v>873</v>
      </c>
      <c r="D160" s="704"/>
      <c r="E160" s="704"/>
      <c r="F160" s="704"/>
      <c r="G160" s="704"/>
      <c r="H160" s="704"/>
      <c r="I160" s="704"/>
    </row>
    <row r="161" spans="3:9" x14ac:dyDescent="0.4">
      <c r="C161" s="704"/>
      <c r="D161" s="704"/>
      <c r="E161" s="704"/>
      <c r="F161" s="704"/>
      <c r="G161" s="704"/>
      <c r="H161" s="704"/>
      <c r="I161" s="704"/>
    </row>
    <row r="162" spans="3:9" x14ac:dyDescent="0.4">
      <c r="C162" s="704"/>
      <c r="D162" s="704"/>
      <c r="E162" s="704"/>
      <c r="F162" s="704"/>
      <c r="G162" s="704"/>
      <c r="H162" s="704"/>
      <c r="I162" s="704"/>
    </row>
    <row r="163" spans="3:9" x14ac:dyDescent="0.4"/>
    <row r="164" spans="3:9" x14ac:dyDescent="0.4"/>
    <row r="165" spans="3:9" x14ac:dyDescent="0.4">
      <c r="C165" t="s">
        <v>874</v>
      </c>
    </row>
    <row r="166" spans="3:9" x14ac:dyDescent="0.4"/>
    <row r="167" spans="3:9" x14ac:dyDescent="0.4"/>
    <row r="168" spans="3:9" x14ac:dyDescent="0.4"/>
    <row r="169" spans="3:9" x14ac:dyDescent="0.4"/>
    <row r="170" spans="3:9" x14ac:dyDescent="0.4"/>
    <row r="171" spans="3:9" x14ac:dyDescent="0.4"/>
    <row r="172" spans="3:9" x14ac:dyDescent="0.4"/>
    <row r="173" spans="3:9" x14ac:dyDescent="0.4"/>
    <row r="174" spans="3:9" x14ac:dyDescent="0.4"/>
    <row r="175" spans="3:9" x14ac:dyDescent="0.4"/>
    <row r="176" spans="3:9" x14ac:dyDescent="0.4"/>
    <row r="177" spans="2:2" x14ac:dyDescent="0.4"/>
    <row r="178" spans="2:2" x14ac:dyDescent="0.4"/>
    <row r="179" spans="2:2" x14ac:dyDescent="0.4"/>
    <row r="180" spans="2:2" x14ac:dyDescent="0.4"/>
    <row r="181" spans="2:2" x14ac:dyDescent="0.4"/>
    <row r="182" spans="2:2" x14ac:dyDescent="0.4">
      <c r="B182" s="5" t="s">
        <v>28</v>
      </c>
    </row>
    <row r="183" spans="2:2" x14ac:dyDescent="0.4"/>
    <row r="184" spans="2:2" x14ac:dyDescent="0.4"/>
    <row r="185" spans="2:2" x14ac:dyDescent="0.4"/>
    <row r="186" spans="2:2" x14ac:dyDescent="0.4"/>
    <row r="187" spans="2:2" x14ac:dyDescent="0.4"/>
    <row r="188" spans="2:2" x14ac:dyDescent="0.4"/>
    <row r="189" spans="2:2" x14ac:dyDescent="0.4"/>
    <row r="190" spans="2:2" x14ac:dyDescent="0.4"/>
    <row r="191" spans="2:2" x14ac:dyDescent="0.4"/>
    <row r="192" spans="2:2" x14ac:dyDescent="0.4"/>
    <row r="193" spans="4:17" x14ac:dyDescent="0.4"/>
    <row r="194" spans="4:17" x14ac:dyDescent="0.4"/>
    <row r="195" spans="4:17" x14ac:dyDescent="0.4"/>
    <row r="196" spans="4:17" x14ac:dyDescent="0.4"/>
    <row r="197" spans="4:17" ht="14.7" customHeight="1" x14ac:dyDescent="0.4">
      <c r="J197" s="657" t="s">
        <v>877</v>
      </c>
      <c r="K197" s="657"/>
      <c r="L197" s="657"/>
      <c r="M197" s="657"/>
      <c r="N197" s="657"/>
      <c r="O197" s="657"/>
      <c r="P197" s="657"/>
      <c r="Q197" s="657"/>
    </row>
    <row r="198" spans="4:17" x14ac:dyDescent="0.4"/>
    <row r="199" spans="4:17" x14ac:dyDescent="0.4"/>
    <row r="200" spans="4:17" x14ac:dyDescent="0.4">
      <c r="D200" t="s">
        <v>878</v>
      </c>
    </row>
    <row r="201" spans="4:17" x14ac:dyDescent="0.4"/>
    <row r="202" spans="4:17" x14ac:dyDescent="0.4"/>
    <row r="203" spans="4:17" x14ac:dyDescent="0.4"/>
    <row r="204" spans="4:17" x14ac:dyDescent="0.4"/>
    <row r="205" spans="4:17" x14ac:dyDescent="0.4"/>
    <row r="206" spans="4:17" x14ac:dyDescent="0.4"/>
    <row r="207" spans="4:17" x14ac:dyDescent="0.4"/>
    <row r="208" spans="4:17" x14ac:dyDescent="0.4"/>
    <row r="209" spans="2:22" x14ac:dyDescent="0.4"/>
    <row r="210" spans="2:22" x14ac:dyDescent="0.4"/>
    <row r="211" spans="2:22" x14ac:dyDescent="0.4">
      <c r="B211" s="5" t="s">
        <v>28</v>
      </c>
    </row>
    <row r="212" spans="2:22" x14ac:dyDescent="0.4"/>
    <row r="213" spans="2:22" x14ac:dyDescent="0.4"/>
    <row r="214" spans="2:22" x14ac:dyDescent="0.4"/>
    <row r="215" spans="2:22" x14ac:dyDescent="0.4"/>
    <row r="216" spans="2:22" x14ac:dyDescent="0.4"/>
    <row r="217" spans="2:22" ht="15" customHeight="1" x14ac:dyDescent="0.4">
      <c r="P217" s="652" t="s">
        <v>883</v>
      </c>
      <c r="Q217" s="652"/>
      <c r="R217" s="652"/>
      <c r="S217" s="652"/>
      <c r="T217" s="652"/>
      <c r="U217" s="652"/>
      <c r="V217" s="652"/>
    </row>
    <row r="218" spans="2:22" x14ac:dyDescent="0.4">
      <c r="P218" s="652"/>
      <c r="Q218" s="652"/>
      <c r="R218" s="652"/>
      <c r="S218" s="652"/>
      <c r="T218" s="652"/>
      <c r="U218" s="652"/>
      <c r="V218" s="652"/>
    </row>
    <row r="219" spans="2:22" x14ac:dyDescent="0.4">
      <c r="P219" s="652"/>
      <c r="Q219" s="652"/>
      <c r="R219" s="652"/>
      <c r="S219" s="652"/>
      <c r="T219" s="652"/>
      <c r="U219" s="652"/>
      <c r="V219" s="652"/>
    </row>
    <row r="220" spans="2:22" ht="14.7" customHeight="1" x14ac:dyDescent="0.4">
      <c r="P220" s="652"/>
      <c r="Q220" s="652"/>
      <c r="R220" s="652"/>
      <c r="S220" s="652"/>
      <c r="T220" s="652"/>
      <c r="U220" s="652"/>
      <c r="V220" s="652"/>
    </row>
    <row r="221" spans="2:22" ht="14.7" customHeight="1" x14ac:dyDescent="0.4">
      <c r="P221" s="652"/>
      <c r="Q221" s="652"/>
      <c r="R221" s="652"/>
      <c r="S221" s="652"/>
      <c r="T221" s="652"/>
      <c r="U221" s="652"/>
      <c r="V221" s="652"/>
    </row>
    <row r="222" spans="2:22" x14ac:dyDescent="0.4"/>
    <row r="223" spans="2:22" x14ac:dyDescent="0.4"/>
    <row r="224" spans="2:22" x14ac:dyDescent="0.4"/>
    <row r="225" spans="4:4" x14ac:dyDescent="0.4"/>
    <row r="226" spans="4:4" x14ac:dyDescent="0.4"/>
    <row r="227" spans="4:4" x14ac:dyDescent="0.4"/>
    <row r="228" spans="4:4" x14ac:dyDescent="0.4"/>
    <row r="229" spans="4:4" x14ac:dyDescent="0.4">
      <c r="D229" t="s">
        <v>880</v>
      </c>
    </row>
    <row r="230" spans="4:4" x14ac:dyDescent="0.4"/>
    <row r="231" spans="4:4" x14ac:dyDescent="0.4"/>
    <row r="232" spans="4:4" x14ac:dyDescent="0.4"/>
    <row r="233" spans="4:4" x14ac:dyDescent="0.4"/>
    <row r="234" spans="4:4" x14ac:dyDescent="0.4"/>
    <row r="235" spans="4:4" x14ac:dyDescent="0.4"/>
    <row r="236" spans="4:4" x14ac:dyDescent="0.4"/>
    <row r="237" spans="4:4" x14ac:dyDescent="0.4"/>
    <row r="238" spans="4:4" x14ac:dyDescent="0.4"/>
    <row r="239" spans="4:4" x14ac:dyDescent="0.4"/>
    <row r="240" spans="4:4" x14ac:dyDescent="0.4"/>
    <row r="241" spans="4:4" x14ac:dyDescent="0.4"/>
    <row r="242" spans="4:4" x14ac:dyDescent="0.4"/>
    <row r="243" spans="4:4" x14ac:dyDescent="0.4"/>
    <row r="244" spans="4:4" x14ac:dyDescent="0.4"/>
    <row r="245" spans="4:4" x14ac:dyDescent="0.4"/>
    <row r="246" spans="4:4" x14ac:dyDescent="0.4">
      <c r="D246" t="s">
        <v>882</v>
      </c>
    </row>
    <row r="247" spans="4:4" x14ac:dyDescent="0.4"/>
    <row r="248" spans="4:4" x14ac:dyDescent="0.4"/>
    <row r="249" spans="4:4" x14ac:dyDescent="0.4"/>
    <row r="250" spans="4:4" x14ac:dyDescent="0.4"/>
    <row r="251" spans="4:4" x14ac:dyDescent="0.4"/>
    <row r="252" spans="4:4" x14ac:dyDescent="0.4"/>
    <row r="253" spans="4:4" x14ac:dyDescent="0.4"/>
    <row r="254" spans="4:4" x14ac:dyDescent="0.4"/>
    <row r="255" spans="4:4" x14ac:dyDescent="0.4"/>
    <row r="256" spans="4:4" x14ac:dyDescent="0.4"/>
    <row r="257" spans="2:2" x14ac:dyDescent="0.4"/>
    <row r="258" spans="2:2" x14ac:dyDescent="0.4"/>
    <row r="259" spans="2:2" x14ac:dyDescent="0.4">
      <c r="B259" s="5" t="s">
        <v>28</v>
      </c>
    </row>
    <row r="260" spans="2:2" x14ac:dyDescent="0.4"/>
    <row r="261" spans="2:2" x14ac:dyDescent="0.4"/>
    <row r="262" spans="2:2" x14ac:dyDescent="0.4"/>
    <row r="263" spans="2:2" x14ac:dyDescent="0.4"/>
    <row r="264" spans="2:2" x14ac:dyDescent="0.4"/>
    <row r="265" spans="2:2" x14ac:dyDescent="0.4"/>
    <row r="266" spans="2:2" x14ac:dyDescent="0.4"/>
    <row r="267" spans="2:2" x14ac:dyDescent="0.4"/>
    <row r="268" spans="2:2" x14ac:dyDescent="0.4"/>
    <row r="269" spans="2:2" x14ac:dyDescent="0.4"/>
    <row r="270" spans="2:2" x14ac:dyDescent="0.4"/>
  </sheetData>
  <mergeCells count="15">
    <mergeCell ref="P217:V221"/>
    <mergeCell ref="J197:Q197"/>
    <mergeCell ref="B1:C1"/>
    <mergeCell ref="D1:I2"/>
    <mergeCell ref="D5:I6"/>
    <mergeCell ref="D24:I25"/>
    <mergeCell ref="D9:I21"/>
    <mergeCell ref="C160:I162"/>
    <mergeCell ref="C89:N94"/>
    <mergeCell ref="D27:I28"/>
    <mergeCell ref="D34:I37"/>
    <mergeCell ref="D54:I55"/>
    <mergeCell ref="D43:G43"/>
    <mergeCell ref="J144:M147"/>
    <mergeCell ref="B2:C2"/>
  </mergeCells>
  <hyperlinks>
    <hyperlink ref="B1:C1" location="Indholdsfortegnelse!B1" display="Indholdsfortegnelse" xr:uid="{504D8695-0EC2-4EA8-87B0-C75734B37B1C}"/>
    <hyperlink ref="A8" location="Faktoranalyse!B189" display="-Rotation af faktorer (varimax)" xr:uid="{AFF3EDBB-428C-4712-8DB9-0794178286FD}"/>
    <hyperlink ref="A6" location="Faktoranalyse!B84" display="-Bestemmelse af faktorer" xr:uid="{27772EC2-CC66-4CA8-9D76-9E78FA3D3BC5}"/>
    <hyperlink ref="A7" location="Faktoranalyse!B136" display="-Faktorvægte og kommunaliteter" xr:uid="{F9AF368B-4878-4399-8858-534301B40B26}"/>
    <hyperlink ref="B54" location="Faktoranalyse!B1" display="Top" xr:uid="{6802CD5A-DC09-4BFA-A51E-3008C8C06475}"/>
    <hyperlink ref="B99" location="Faktoranalyse!B1" display="Top" xr:uid="{B8A2A8AE-24CB-4CEB-8645-4D3F95536569}"/>
    <hyperlink ref="B155" location="Faktoranalyse!B1" display="Top" xr:uid="{BF52F926-B34E-488F-9EF2-C3B8DA267588}"/>
    <hyperlink ref="B182" location="Faktoranalyse!B1" display="Top" xr:uid="{03A87D53-7E19-4096-80E3-9221CFE313C2}"/>
    <hyperlink ref="B211" location="Faktoranalyse!B1" display="Top" xr:uid="{BFD84CA4-8601-47F1-B28D-DB963F049188}"/>
    <hyperlink ref="B259" location="Faktoranalyse!B1" display="Top" xr:uid="{972E7717-6D65-4B60-A3DF-B26A81990BFA}"/>
    <hyperlink ref="B2:C2" location="Faktoranalyse!B84" display="SPSS-Vejledning" xr:uid="{2129D6C7-8AF0-4728-91A1-28CEC10AECA8}"/>
  </hyperlinks>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4DA594-483F-497E-A1BC-C5BBEBC24215}">
  <sheetPr>
    <tabColor theme="8" tint="0.59999389629810485"/>
  </sheetPr>
  <dimension ref="A1:AO116"/>
  <sheetViews>
    <sheetView topLeftCell="B1" workbookViewId="0">
      <selection activeCell="B1" sqref="B1:C1"/>
    </sheetView>
  </sheetViews>
  <sheetFormatPr defaultColWidth="0" defaultRowHeight="14.6" zeroHeight="1" outlineLevelCol="1" x14ac:dyDescent="0.4"/>
  <cols>
    <col min="1" max="1" width="41" hidden="1" customWidth="1" outlineLevel="1"/>
    <col min="2" max="2" width="9.07421875" customWidth="1" collapsed="1"/>
    <col min="3" max="5" width="9.07421875" customWidth="1"/>
    <col min="6" max="6" width="12" bestFit="1" customWidth="1"/>
    <col min="7" max="20" width="9.07421875" customWidth="1"/>
    <col min="21" max="22" width="12.765625" bestFit="1" customWidth="1"/>
    <col min="23" max="25" width="12" bestFit="1" customWidth="1"/>
    <col min="26" max="27" width="9.07421875" customWidth="1"/>
    <col min="28" max="30" width="12.765625" bestFit="1" customWidth="1"/>
    <col min="31" max="32" width="12.07421875" bestFit="1" customWidth="1"/>
    <col min="33" max="34" width="9.07421875" customWidth="1"/>
    <col min="35" max="41" width="0" hidden="1" customWidth="1"/>
    <col min="42" max="16384" width="8.84375" hidden="1"/>
  </cols>
  <sheetData>
    <row r="1" spans="1:32" x14ac:dyDescent="0.4">
      <c r="B1" s="639" t="s">
        <v>17</v>
      </c>
      <c r="C1" s="639"/>
      <c r="D1" s="614" t="s">
        <v>884</v>
      </c>
      <c r="E1" s="614"/>
      <c r="F1" s="614"/>
      <c r="G1" s="614"/>
      <c r="H1" s="614"/>
      <c r="I1" s="614"/>
      <c r="U1" s="587" t="s">
        <v>897</v>
      </c>
      <c r="V1" s="587"/>
      <c r="W1" s="587"/>
      <c r="X1" s="587"/>
      <c r="Y1" s="587"/>
      <c r="AB1" s="626" t="s">
        <v>898</v>
      </c>
      <c r="AC1" s="626"/>
      <c r="AD1" s="626"/>
      <c r="AE1" s="626"/>
      <c r="AF1" s="626"/>
    </row>
    <row r="2" spans="1:32" x14ac:dyDescent="0.4">
      <c r="A2" s="595" t="s">
        <v>895</v>
      </c>
      <c r="B2" s="639" t="s">
        <v>820</v>
      </c>
      <c r="C2" s="639"/>
      <c r="D2" s="614"/>
      <c r="E2" s="614"/>
      <c r="F2" s="614"/>
      <c r="G2" s="614"/>
      <c r="H2" s="614"/>
      <c r="I2" s="614"/>
      <c r="U2" t="s">
        <v>238</v>
      </c>
      <c r="V2" t="s">
        <v>239</v>
      </c>
      <c r="W2" t="s">
        <v>1052</v>
      </c>
      <c r="X2" t="s">
        <v>1053</v>
      </c>
      <c r="Y2" t="s">
        <v>1054</v>
      </c>
    </row>
    <row r="3" spans="1:32" x14ac:dyDescent="0.4">
      <c r="A3" s="702"/>
      <c r="B3" s="639"/>
      <c r="C3" s="639"/>
      <c r="T3" s="348" t="s">
        <v>44</v>
      </c>
      <c r="U3" t="e">
        <f>(SUM(U5:U1000))/U4</f>
        <v>#DIV/0!</v>
      </c>
      <c r="V3" t="e">
        <f>(SUM(V5:V1000))/V4</f>
        <v>#DIV/0!</v>
      </c>
      <c r="W3" t="e">
        <f>(SUM(W5:W1000))/W4</f>
        <v>#DIV/0!</v>
      </c>
      <c r="X3" t="e">
        <f>(SUM(X5:X1000))/X4</f>
        <v>#DIV/0!</v>
      </c>
      <c r="Y3" t="e">
        <f>(SUM(Y5:Y1000))/Y4</f>
        <v>#DIV/0!</v>
      </c>
      <c r="AA3" s="348" t="s">
        <v>46</v>
      </c>
      <c r="AB3" s="72" t="e">
        <f>AB4/(U4-1)</f>
        <v>#DIV/0!</v>
      </c>
      <c r="AC3" s="72" t="e">
        <f t="shared" ref="AC3:AF3" si="0">AC4/(V4-1)</f>
        <v>#DIV/0!</v>
      </c>
      <c r="AD3" s="72" t="e">
        <f t="shared" si="0"/>
        <v>#DIV/0!</v>
      </c>
      <c r="AE3" s="72" t="e">
        <f t="shared" si="0"/>
        <v>#DIV/0!</v>
      </c>
      <c r="AF3" s="72" t="e">
        <f t="shared" si="0"/>
        <v>#DIV/0!</v>
      </c>
    </row>
    <row r="4" spans="1:32" x14ac:dyDescent="0.4">
      <c r="T4" s="348" t="s">
        <v>886</v>
      </c>
      <c r="U4">
        <f>COUNT(U5:U1000)</f>
        <v>0</v>
      </c>
      <c r="V4">
        <f>COUNT(V5:V1000)</f>
        <v>0</v>
      </c>
      <c r="W4">
        <f>COUNT(W5:W1000)</f>
        <v>0</v>
      </c>
      <c r="X4">
        <f>COUNT(X5:X1000)</f>
        <v>0</v>
      </c>
      <c r="Y4">
        <f>COUNT(Y5:Y1000)</f>
        <v>0</v>
      </c>
      <c r="AA4" s="348" t="s">
        <v>899</v>
      </c>
      <c r="AB4" t="e">
        <f>SUM(AB5:AB1000)</f>
        <v>#DIV/0!</v>
      </c>
      <c r="AC4" t="e">
        <f>SUM(AC5:AC1000)</f>
        <v>#DIV/0!</v>
      </c>
      <c r="AD4" t="e">
        <f>SUM(AD5:AD1000)</f>
        <v>#DIV/0!</v>
      </c>
      <c r="AE4" t="e">
        <f>SUM(AE5:AE1000)</f>
        <v>#DIV/0!</v>
      </c>
      <c r="AF4" t="e">
        <f>SUM(AE5:AR1000)</f>
        <v>#DIV/0!</v>
      </c>
    </row>
    <row r="5" spans="1:32" x14ac:dyDescent="0.4">
      <c r="A5" s="365" t="s">
        <v>428</v>
      </c>
      <c r="U5" s="346"/>
      <c r="V5" s="397"/>
      <c r="W5" s="398"/>
      <c r="X5" s="338"/>
      <c r="Y5" s="366"/>
      <c r="AB5" s="401" t="e">
        <f>(U5-$U$3)^2</f>
        <v>#DIV/0!</v>
      </c>
      <c r="AC5" s="402" t="e">
        <f>(V5-$V$3)^2</f>
        <v>#DIV/0!</v>
      </c>
      <c r="AD5" s="403" t="e">
        <f>(W5-$W$3)^2</f>
        <v>#DIV/0!</v>
      </c>
      <c r="AE5" s="335" t="e">
        <f>(X5-$X$3)^2</f>
        <v>#DIV/0!</v>
      </c>
      <c r="AF5" s="404" t="e">
        <f>(Y5-$Y$3)^2</f>
        <v>#DIV/0!</v>
      </c>
    </row>
    <row r="6" spans="1:32" x14ac:dyDescent="0.4">
      <c r="U6" s="346"/>
      <c r="V6" s="397"/>
      <c r="W6" s="398"/>
      <c r="X6" s="338"/>
      <c r="Y6" s="366"/>
      <c r="AB6" s="401"/>
      <c r="AC6" s="402"/>
      <c r="AD6" s="403"/>
      <c r="AE6" s="335"/>
      <c r="AF6" s="404"/>
    </row>
    <row r="7" spans="1:32" x14ac:dyDescent="0.4">
      <c r="A7" s="2" t="s">
        <v>903</v>
      </c>
      <c r="U7" s="346"/>
      <c r="V7" s="397"/>
      <c r="W7" s="398"/>
      <c r="X7" s="338"/>
      <c r="Y7" s="366"/>
      <c r="AB7" s="401"/>
      <c r="AC7" s="402"/>
      <c r="AD7" s="403"/>
      <c r="AE7" s="335"/>
      <c r="AF7" s="404"/>
    </row>
    <row r="8" spans="1:32" x14ac:dyDescent="0.4">
      <c r="A8" s="407" t="s">
        <v>1057</v>
      </c>
      <c r="U8" s="346"/>
      <c r="V8" s="397"/>
      <c r="W8" s="398"/>
      <c r="X8" s="338"/>
      <c r="Y8" s="366"/>
      <c r="AB8" s="401"/>
      <c r="AC8" s="402"/>
      <c r="AD8" s="403"/>
      <c r="AE8" s="335"/>
      <c r="AF8" s="404"/>
    </row>
    <row r="9" spans="1:32" x14ac:dyDescent="0.4">
      <c r="A9" s="407" t="s">
        <v>904</v>
      </c>
      <c r="U9" s="346"/>
      <c r="V9" s="397"/>
      <c r="W9" s="398"/>
      <c r="X9" s="338"/>
      <c r="Y9" s="366"/>
      <c r="AB9" s="401"/>
      <c r="AC9" s="402"/>
      <c r="AD9" s="403"/>
      <c r="AE9" s="335"/>
      <c r="AF9" s="404"/>
    </row>
    <row r="10" spans="1:32" x14ac:dyDescent="0.4">
      <c r="A10" s="407" t="s">
        <v>905</v>
      </c>
      <c r="U10" s="346"/>
      <c r="V10" s="397"/>
      <c r="W10" s="398"/>
      <c r="X10" s="338"/>
      <c r="Y10" s="366"/>
      <c r="AB10" s="401"/>
      <c r="AC10" s="402"/>
      <c r="AD10" s="403"/>
      <c r="AE10" s="335"/>
      <c r="AF10" s="404"/>
    </row>
    <row r="11" spans="1:32" x14ac:dyDescent="0.4">
      <c r="U11" s="346"/>
      <c r="V11" s="397"/>
      <c r="W11" s="398"/>
      <c r="X11" s="338"/>
      <c r="Y11" s="366"/>
      <c r="AB11" s="401"/>
      <c r="AC11" s="402"/>
      <c r="AD11" s="403"/>
      <c r="AE11" s="335"/>
      <c r="AF11" s="404"/>
    </row>
    <row r="12" spans="1:32" x14ac:dyDescent="0.4">
      <c r="A12" s="702" t="s">
        <v>907</v>
      </c>
      <c r="U12" s="346"/>
      <c r="V12" s="397"/>
      <c r="W12" s="398"/>
      <c r="X12" s="338"/>
      <c r="Y12" s="366"/>
      <c r="AB12" s="401"/>
      <c r="AC12" s="402"/>
      <c r="AD12" s="403"/>
      <c r="AE12" s="335"/>
      <c r="AF12" s="404"/>
    </row>
    <row r="13" spans="1:32" x14ac:dyDescent="0.4">
      <c r="A13" s="595"/>
      <c r="U13" s="346"/>
      <c r="V13" s="397"/>
      <c r="W13" s="398"/>
      <c r="X13" s="338"/>
      <c r="Y13" s="366"/>
      <c r="AB13" s="401"/>
      <c r="AC13" s="402"/>
      <c r="AD13" s="403"/>
      <c r="AE13" s="335"/>
      <c r="AF13" s="404"/>
    </row>
    <row r="14" spans="1:32" x14ac:dyDescent="0.4">
      <c r="U14" s="346"/>
      <c r="V14" s="397"/>
      <c r="W14" s="398"/>
      <c r="X14" s="338"/>
      <c r="Y14" s="366"/>
      <c r="AB14" s="401"/>
      <c r="AC14" s="402"/>
      <c r="AD14" s="403"/>
      <c r="AE14" s="335"/>
      <c r="AF14" s="404"/>
    </row>
    <row r="15" spans="1:32" x14ac:dyDescent="0.4">
      <c r="A15" s="713" t="s">
        <v>1055</v>
      </c>
      <c r="U15" s="346"/>
      <c r="V15" s="397"/>
      <c r="W15" s="398"/>
      <c r="X15" s="338"/>
      <c r="Y15" s="366"/>
      <c r="AB15" s="401"/>
      <c r="AC15" s="402"/>
      <c r="AD15" s="403"/>
      <c r="AE15" s="335"/>
      <c r="AF15" s="404"/>
    </row>
    <row r="16" spans="1:32" x14ac:dyDescent="0.4">
      <c r="A16" s="714"/>
      <c r="U16" s="346"/>
      <c r="V16" s="397"/>
      <c r="W16" s="398"/>
      <c r="X16" s="338"/>
      <c r="Y16" s="366"/>
      <c r="AB16" s="401"/>
      <c r="AC16" s="402"/>
      <c r="AD16" s="403"/>
      <c r="AE16" s="335"/>
      <c r="AF16" s="404"/>
    </row>
    <row r="17" spans="1:32" x14ac:dyDescent="0.4">
      <c r="U17" s="346"/>
      <c r="V17" s="397"/>
      <c r="W17" s="398"/>
      <c r="X17" s="338"/>
      <c r="Y17" s="366"/>
      <c r="AB17" s="401"/>
      <c r="AC17" s="402"/>
      <c r="AD17" s="403"/>
      <c r="AE17" s="335"/>
      <c r="AF17" s="404"/>
    </row>
    <row r="18" spans="1:32" x14ac:dyDescent="0.4">
      <c r="U18" s="346"/>
      <c r="V18" s="397"/>
      <c r="W18" s="398"/>
      <c r="X18" s="338"/>
      <c r="Y18" s="366"/>
      <c r="AB18" s="401"/>
      <c r="AC18" s="402"/>
      <c r="AD18" s="403"/>
      <c r="AE18" s="335"/>
      <c r="AF18" s="404"/>
    </row>
    <row r="19" spans="1:32" x14ac:dyDescent="0.4">
      <c r="U19" s="346"/>
      <c r="V19" s="397"/>
      <c r="W19" s="398"/>
      <c r="X19" s="338"/>
      <c r="Y19" s="366"/>
      <c r="AB19" s="401"/>
      <c r="AC19" s="402"/>
      <c r="AD19" s="403"/>
      <c r="AE19" s="335"/>
      <c r="AF19" s="404"/>
    </row>
    <row r="20" spans="1:32" ht="15" customHeight="1" x14ac:dyDescent="0.4">
      <c r="U20" s="346"/>
      <c r="V20" s="397"/>
      <c r="W20" s="398"/>
      <c r="X20" s="338"/>
      <c r="Y20" s="366"/>
      <c r="AB20" s="401"/>
      <c r="AC20" s="402"/>
      <c r="AD20" s="403"/>
      <c r="AE20" s="335"/>
      <c r="AF20" s="404"/>
    </row>
    <row r="21" spans="1:32" x14ac:dyDescent="0.4">
      <c r="U21" s="346"/>
      <c r="V21" s="397"/>
      <c r="W21" s="398"/>
      <c r="X21" s="338"/>
      <c r="Y21" s="366"/>
      <c r="AB21" s="401"/>
      <c r="AC21" s="402"/>
      <c r="AD21" s="403"/>
      <c r="AE21" s="335"/>
      <c r="AF21" s="404"/>
    </row>
    <row r="22" spans="1:32" x14ac:dyDescent="0.4">
      <c r="U22" s="346"/>
      <c r="V22" s="397"/>
      <c r="W22" s="398"/>
      <c r="X22" s="338"/>
      <c r="Y22" s="366"/>
      <c r="AB22" s="401"/>
      <c r="AC22" s="402"/>
      <c r="AD22" s="403"/>
      <c r="AE22" s="335"/>
      <c r="AF22" s="404"/>
    </row>
    <row r="23" spans="1:32" ht="15" customHeight="1" x14ac:dyDescent="0.4">
      <c r="A23" s="702" t="s">
        <v>908</v>
      </c>
      <c r="B23" s="5" t="s">
        <v>28</v>
      </c>
      <c r="U23" s="346"/>
      <c r="V23" s="397"/>
      <c r="W23" s="398"/>
      <c r="X23" s="338"/>
      <c r="Y23" s="366"/>
      <c r="AB23" s="401"/>
      <c r="AC23" s="402"/>
      <c r="AD23" s="403"/>
      <c r="AE23" s="335"/>
      <c r="AF23" s="404"/>
    </row>
    <row r="24" spans="1:32" ht="15" customHeight="1" x14ac:dyDescent="0.4">
      <c r="A24" s="595"/>
      <c r="U24" s="346"/>
      <c r="V24" s="397"/>
      <c r="W24" s="398"/>
      <c r="X24" s="338"/>
      <c r="Y24" s="366"/>
      <c r="AB24" s="401"/>
      <c r="AC24" s="402"/>
      <c r="AD24" s="403"/>
      <c r="AE24" s="335"/>
      <c r="AF24" s="404"/>
    </row>
    <row r="25" spans="1:32" ht="15" customHeight="1" x14ac:dyDescent="0.4">
      <c r="A25" s="99"/>
      <c r="U25" s="346"/>
      <c r="V25" s="397"/>
      <c r="W25" s="398"/>
      <c r="X25" s="338"/>
      <c r="Y25" s="366"/>
      <c r="AB25" s="401"/>
      <c r="AC25" s="402"/>
      <c r="AD25" s="403"/>
      <c r="AE25" s="335"/>
      <c r="AF25" s="404"/>
    </row>
    <row r="26" spans="1:32" ht="15" customHeight="1" x14ac:dyDescent="0.4">
      <c r="A26" s="369" t="s">
        <v>911</v>
      </c>
      <c r="U26" s="346"/>
      <c r="V26" s="397"/>
      <c r="W26" s="398"/>
      <c r="X26" s="338"/>
      <c r="Y26" s="366"/>
      <c r="AB26" s="401"/>
      <c r="AC26" s="402"/>
      <c r="AD26" s="403"/>
      <c r="AE26" s="335"/>
      <c r="AF26" s="404"/>
    </row>
    <row r="27" spans="1:32" ht="15" customHeight="1" x14ac:dyDescent="0.4">
      <c r="U27" s="346"/>
      <c r="V27" s="397"/>
      <c r="W27" s="398"/>
      <c r="X27" s="338"/>
      <c r="Y27" s="366"/>
      <c r="AB27" s="401"/>
      <c r="AC27" s="402"/>
      <c r="AD27" s="403"/>
      <c r="AE27" s="335"/>
      <c r="AF27" s="404"/>
    </row>
    <row r="28" spans="1:32" ht="15" customHeight="1" x14ac:dyDescent="0.4">
      <c r="A28" t="s">
        <v>910</v>
      </c>
      <c r="U28" s="346"/>
      <c r="V28" s="397"/>
      <c r="W28" s="398"/>
      <c r="X28" s="338"/>
      <c r="Y28" s="366"/>
      <c r="AB28" s="401"/>
      <c r="AC28" s="402"/>
      <c r="AD28" s="403"/>
      <c r="AE28" s="335"/>
      <c r="AF28" s="404"/>
    </row>
    <row r="29" spans="1:32" ht="15" customHeight="1" x14ac:dyDescent="0.4">
      <c r="A29" s="711" t="s">
        <v>912</v>
      </c>
      <c r="D29" s="707" t="s">
        <v>887</v>
      </c>
      <c r="E29" s="547"/>
      <c r="F29" s="547"/>
      <c r="G29" s="547"/>
      <c r="H29" s="547"/>
      <c r="I29" s="643"/>
      <c r="U29" s="346"/>
      <c r="V29" s="397"/>
      <c r="W29" s="398"/>
      <c r="X29" s="338"/>
      <c r="Y29" s="366"/>
      <c r="AB29" s="401"/>
      <c r="AC29" s="402"/>
      <c r="AD29" s="403"/>
      <c r="AE29" s="335"/>
      <c r="AF29" s="404"/>
    </row>
    <row r="30" spans="1:32" ht="15" customHeight="1" x14ac:dyDescent="0.4">
      <c r="A30" s="712"/>
      <c r="D30" s="340"/>
      <c r="I30" s="341"/>
      <c r="U30" s="346"/>
      <c r="V30" s="397"/>
      <c r="W30" s="398"/>
      <c r="X30" s="338"/>
      <c r="Y30" s="366"/>
      <c r="AB30" s="401"/>
      <c r="AC30" s="402"/>
      <c r="AD30" s="403"/>
      <c r="AE30" s="335"/>
      <c r="AF30" s="404"/>
    </row>
    <row r="31" spans="1:32" ht="15" customHeight="1" x14ac:dyDescent="0.55000000000000004">
      <c r="A31" s="228"/>
      <c r="D31" s="718" t="s">
        <v>894</v>
      </c>
      <c r="F31" t="e">
        <f>U3</f>
        <v>#DIV/0!</v>
      </c>
      <c r="G31" s="400" t="s">
        <v>888</v>
      </c>
      <c r="H31">
        <f>U4</f>
        <v>0</v>
      </c>
      <c r="I31" s="341"/>
      <c r="U31" s="346"/>
      <c r="V31" s="397"/>
      <c r="W31" s="398"/>
      <c r="X31" s="338"/>
      <c r="Y31" s="366"/>
      <c r="AB31" s="401"/>
      <c r="AC31" s="402"/>
      <c r="AD31" s="403"/>
      <c r="AE31" s="335"/>
      <c r="AF31" s="404"/>
    </row>
    <row r="32" spans="1:32" ht="15" customHeight="1" x14ac:dyDescent="0.55000000000000004">
      <c r="A32" t="s">
        <v>914</v>
      </c>
      <c r="D32" s="718"/>
      <c r="F32" t="e">
        <f>V3</f>
        <v>#DIV/0!</v>
      </c>
      <c r="G32" s="400" t="s">
        <v>892</v>
      </c>
      <c r="H32">
        <f>V4</f>
        <v>0</v>
      </c>
      <c r="I32" s="341"/>
      <c r="U32" s="346"/>
      <c r="V32" s="397"/>
      <c r="W32" s="398"/>
      <c r="X32" s="338"/>
      <c r="Y32" s="366"/>
      <c r="AB32" s="401"/>
      <c r="AC32" s="402"/>
      <c r="AD32" s="403"/>
      <c r="AE32" s="335"/>
      <c r="AF32" s="404"/>
    </row>
    <row r="33" spans="3:32" ht="15" customHeight="1" x14ac:dyDescent="0.55000000000000004">
      <c r="D33" s="718"/>
      <c r="F33" t="e">
        <f>W3</f>
        <v>#DIV/0!</v>
      </c>
      <c r="G33" s="400" t="s">
        <v>891</v>
      </c>
      <c r="H33">
        <f>W4</f>
        <v>0</v>
      </c>
      <c r="I33" s="341"/>
      <c r="U33" s="346"/>
      <c r="V33" s="397"/>
      <c r="W33" s="398"/>
      <c r="X33" s="338"/>
      <c r="Y33" s="366"/>
      <c r="AB33" s="401"/>
      <c r="AC33" s="402"/>
      <c r="AD33" s="403"/>
      <c r="AE33" s="335"/>
      <c r="AF33" s="404"/>
    </row>
    <row r="34" spans="3:32" ht="15" customHeight="1" x14ac:dyDescent="0.55000000000000004">
      <c r="D34" s="718"/>
      <c r="F34" t="e">
        <f>X3</f>
        <v>#DIV/0!</v>
      </c>
      <c r="G34" s="400" t="s">
        <v>890</v>
      </c>
      <c r="H34">
        <f>X4</f>
        <v>0</v>
      </c>
      <c r="I34" s="341"/>
      <c r="U34" s="346"/>
      <c r="V34" s="397"/>
      <c r="W34" s="398"/>
      <c r="X34" s="338"/>
      <c r="Y34" s="366"/>
      <c r="AB34" s="401"/>
      <c r="AC34" s="402"/>
      <c r="AD34" s="403"/>
      <c r="AE34" s="335"/>
      <c r="AF34" s="404"/>
    </row>
    <row r="35" spans="3:32" ht="15" customHeight="1" x14ac:dyDescent="0.55000000000000004">
      <c r="D35" s="718"/>
      <c r="F35" t="e">
        <f>Y3</f>
        <v>#DIV/0!</v>
      </c>
      <c r="G35" s="400" t="s">
        <v>889</v>
      </c>
      <c r="H35">
        <f>Y4</f>
        <v>0</v>
      </c>
      <c r="I35" s="341"/>
      <c r="U35" s="346"/>
      <c r="V35" s="397"/>
      <c r="W35" s="398"/>
      <c r="X35" s="338"/>
      <c r="Y35" s="366"/>
      <c r="AB35" s="401"/>
      <c r="AC35" s="402"/>
      <c r="AD35" s="403"/>
      <c r="AE35" s="335"/>
      <c r="AF35" s="404"/>
    </row>
    <row r="36" spans="3:32" x14ac:dyDescent="0.4">
      <c r="D36" s="340"/>
      <c r="I36" s="341"/>
      <c r="U36" s="346"/>
      <c r="V36" s="397"/>
      <c r="W36" s="398"/>
      <c r="X36" s="338"/>
      <c r="Y36" s="366"/>
      <c r="AB36" s="401"/>
      <c r="AC36" s="402"/>
      <c r="AD36" s="403"/>
      <c r="AE36" s="335"/>
      <c r="AF36" s="404"/>
    </row>
    <row r="37" spans="3:32" x14ac:dyDescent="0.4">
      <c r="D37" s="340"/>
      <c r="E37" s="23"/>
      <c r="F37" t="e">
        <f>(F31+F32+F33+F34+F35)/COUNT(F31:F35)</f>
        <v>#DIV/0!</v>
      </c>
      <c r="G37" s="32"/>
      <c r="I37" s="341"/>
      <c r="U37" s="346"/>
      <c r="V37" s="397"/>
      <c r="W37" s="398"/>
      <c r="X37" s="338"/>
      <c r="Y37" s="366"/>
      <c r="AB37" s="401"/>
      <c r="AC37" s="402"/>
      <c r="AD37" s="403"/>
      <c r="AE37" s="335"/>
      <c r="AF37" s="404"/>
    </row>
    <row r="38" spans="3:32" x14ac:dyDescent="0.4">
      <c r="D38" s="340"/>
      <c r="I38" s="341"/>
      <c r="U38" s="346"/>
      <c r="V38" s="397"/>
      <c r="W38" s="398"/>
      <c r="X38" s="338"/>
      <c r="Y38" s="366"/>
      <c r="AB38" s="401"/>
      <c r="AC38" s="402"/>
      <c r="AD38" s="403"/>
      <c r="AE38" s="335"/>
      <c r="AF38" s="404"/>
    </row>
    <row r="39" spans="3:32" x14ac:dyDescent="0.4">
      <c r="D39" s="340"/>
      <c r="F39" t="e">
        <f>(H31*(F31-F37)^2)+(H32*(F32-F37)^2)+(H33*(F33-F37)^2)+(H34*(F34-F37)^2)+(H35*(F35-F37)^2)</f>
        <v>#DIV/0!</v>
      </c>
      <c r="I39" s="341"/>
      <c r="U39" s="346"/>
      <c r="V39" s="397"/>
      <c r="W39" s="398"/>
      <c r="X39" s="338"/>
      <c r="Y39" s="366"/>
      <c r="AB39" s="401"/>
      <c r="AC39" s="402"/>
      <c r="AD39" s="403"/>
      <c r="AE39" s="335"/>
      <c r="AF39" s="404"/>
    </row>
    <row r="40" spans="3:32" x14ac:dyDescent="0.4">
      <c r="D40" s="340"/>
      <c r="I40" s="341"/>
      <c r="U40" s="346"/>
      <c r="V40" s="397"/>
      <c r="W40" s="398"/>
      <c r="X40" s="338"/>
      <c r="Y40" s="366"/>
      <c r="AB40" s="401"/>
      <c r="AC40" s="402"/>
      <c r="AD40" s="403"/>
      <c r="AE40" s="335"/>
      <c r="AF40" s="404"/>
    </row>
    <row r="41" spans="3:32" x14ac:dyDescent="0.4">
      <c r="D41" s="340"/>
      <c r="F41">
        <f>COUNT(F31:F35)-1</f>
        <v>-1</v>
      </c>
      <c r="I41" s="341"/>
      <c r="U41" s="346"/>
      <c r="V41" s="397"/>
      <c r="W41" s="398"/>
      <c r="X41" s="338"/>
      <c r="Y41" s="366"/>
      <c r="AB41" s="401"/>
      <c r="AC41" s="402"/>
      <c r="AD41" s="403"/>
      <c r="AE41" s="335"/>
      <c r="AF41" s="404"/>
    </row>
    <row r="42" spans="3:32" x14ac:dyDescent="0.4">
      <c r="D42" s="340"/>
      <c r="I42" s="341"/>
      <c r="U42" s="346"/>
      <c r="V42" s="397"/>
      <c r="W42" s="398"/>
      <c r="X42" s="338"/>
      <c r="Y42" s="366"/>
      <c r="AB42" s="401"/>
      <c r="AC42" s="402"/>
      <c r="AD42" s="403"/>
      <c r="AE42" s="335"/>
      <c r="AF42" s="404"/>
    </row>
    <row r="43" spans="3:32" x14ac:dyDescent="0.4">
      <c r="D43" s="340"/>
      <c r="F43" t="e">
        <f>F39/F41</f>
        <v>#DIV/0!</v>
      </c>
      <c r="I43" s="341"/>
      <c r="U43" s="346"/>
      <c r="V43" s="397"/>
      <c r="W43" s="398"/>
      <c r="X43" s="338"/>
      <c r="Y43" s="366"/>
      <c r="AB43" s="401"/>
      <c r="AC43" s="402"/>
      <c r="AD43" s="403"/>
      <c r="AE43" s="335"/>
      <c r="AF43" s="404"/>
    </row>
    <row r="44" spans="3:32" x14ac:dyDescent="0.4">
      <c r="D44" s="340"/>
      <c r="I44" s="341"/>
      <c r="U44" s="346"/>
      <c r="V44" s="397"/>
      <c r="W44" s="398"/>
      <c r="X44" s="338"/>
      <c r="Y44" s="366"/>
      <c r="AB44" s="401"/>
      <c r="AC44" s="402"/>
      <c r="AD44" s="403"/>
      <c r="AE44" s="335"/>
      <c r="AF44" s="404"/>
    </row>
    <row r="45" spans="3:32" x14ac:dyDescent="0.4">
      <c r="D45" s="342"/>
      <c r="E45" s="282"/>
      <c r="F45" s="282"/>
      <c r="G45" s="282"/>
      <c r="H45" s="282"/>
      <c r="I45" s="343"/>
      <c r="U45" s="346"/>
      <c r="V45" s="397"/>
      <c r="W45" s="398"/>
      <c r="X45" s="338"/>
      <c r="Y45" s="366"/>
      <c r="AB45" s="401"/>
      <c r="AC45" s="402"/>
      <c r="AD45" s="403"/>
      <c r="AE45" s="335"/>
      <c r="AF45" s="404"/>
    </row>
    <row r="46" spans="3:32" x14ac:dyDescent="0.4">
      <c r="C46" s="715" t="s">
        <v>901</v>
      </c>
      <c r="D46" s="588" t="s">
        <v>896</v>
      </c>
      <c r="E46" s="589"/>
      <c r="F46" s="589"/>
      <c r="G46" s="589"/>
      <c r="H46" s="589"/>
      <c r="I46" s="590"/>
      <c r="U46" s="346"/>
      <c r="V46" s="397"/>
      <c r="W46" s="398"/>
      <c r="X46" s="338"/>
      <c r="Y46" s="366"/>
      <c r="AB46" s="401"/>
      <c r="AC46" s="402"/>
      <c r="AD46" s="403"/>
      <c r="AE46" s="335"/>
      <c r="AF46" s="404"/>
    </row>
    <row r="47" spans="3:32" x14ac:dyDescent="0.4">
      <c r="C47" s="715"/>
      <c r="D47" s="340"/>
      <c r="I47" s="341"/>
      <c r="U47" s="346"/>
      <c r="V47" s="397"/>
      <c r="W47" s="398"/>
      <c r="X47" s="338"/>
      <c r="Y47" s="366"/>
      <c r="AB47" s="401"/>
      <c r="AC47" s="402"/>
      <c r="AD47" s="403"/>
      <c r="AE47" s="335"/>
      <c r="AF47" s="404"/>
    </row>
    <row r="48" spans="3:32" x14ac:dyDescent="0.4">
      <c r="C48" s="715"/>
      <c r="D48" s="340"/>
      <c r="I48" s="341"/>
      <c r="U48" s="346"/>
      <c r="V48" s="397"/>
      <c r="W48" s="398"/>
      <c r="X48" s="338"/>
      <c r="Y48" s="366"/>
      <c r="AB48" s="401"/>
      <c r="AC48" s="402"/>
      <c r="AD48" s="403"/>
      <c r="AE48" s="335"/>
      <c r="AF48" s="404"/>
    </row>
    <row r="49" spans="3:32" x14ac:dyDescent="0.4">
      <c r="C49" s="715"/>
      <c r="D49" s="340"/>
      <c r="I49" s="341"/>
      <c r="U49" s="346"/>
      <c r="V49" s="397"/>
      <c r="W49" s="398"/>
      <c r="X49" s="338"/>
      <c r="Y49" s="366"/>
      <c r="AB49" s="401"/>
      <c r="AC49" s="402"/>
      <c r="AD49" s="403"/>
      <c r="AE49" s="335"/>
      <c r="AF49" s="404"/>
    </row>
    <row r="50" spans="3:32" x14ac:dyDescent="0.4">
      <c r="C50" s="715"/>
      <c r="D50" s="340"/>
      <c r="F50" t="e">
        <f>F39</f>
        <v>#DIV/0!</v>
      </c>
      <c r="I50" s="341"/>
      <c r="U50" s="346"/>
      <c r="V50" s="397"/>
      <c r="W50" s="398"/>
      <c r="X50" s="338"/>
      <c r="Y50" s="366"/>
      <c r="AB50" s="401"/>
      <c r="AC50" s="402"/>
      <c r="AD50" s="403"/>
      <c r="AE50" s="335"/>
      <c r="AF50" s="404"/>
    </row>
    <row r="51" spans="3:32" x14ac:dyDescent="0.4">
      <c r="C51" s="715"/>
      <c r="D51" s="340"/>
      <c r="I51" s="341"/>
      <c r="U51" s="346"/>
      <c r="V51" s="397"/>
      <c r="W51" s="398"/>
      <c r="X51" s="338"/>
      <c r="Y51" s="366"/>
      <c r="AB51" s="401"/>
      <c r="AC51" s="402"/>
      <c r="AD51" s="403"/>
      <c r="AE51" s="335"/>
      <c r="AF51" s="404"/>
    </row>
    <row r="52" spans="3:32" x14ac:dyDescent="0.4">
      <c r="C52" s="715"/>
      <c r="D52" s="340"/>
      <c r="F52" t="e">
        <f>F48-F50</f>
        <v>#DIV/0!</v>
      </c>
      <c r="I52" s="341"/>
      <c r="U52" s="346"/>
      <c r="V52" s="397"/>
      <c r="W52" s="398"/>
      <c r="X52" s="338"/>
      <c r="Y52" s="366"/>
      <c r="AB52" s="401"/>
      <c r="AC52" s="402"/>
      <c r="AD52" s="403"/>
      <c r="AE52" s="335"/>
      <c r="AF52" s="404"/>
    </row>
    <row r="53" spans="3:32" x14ac:dyDescent="0.4">
      <c r="C53" s="715"/>
      <c r="D53" s="340"/>
      <c r="I53" s="341"/>
      <c r="U53" s="346"/>
      <c r="V53" s="397"/>
      <c r="W53" s="398"/>
      <c r="X53" s="338"/>
      <c r="Y53" s="366"/>
      <c r="AB53" s="401"/>
      <c r="AC53" s="402"/>
      <c r="AD53" s="403"/>
      <c r="AE53" s="335"/>
      <c r="AF53" s="404"/>
    </row>
    <row r="54" spans="3:32" x14ac:dyDescent="0.4">
      <c r="C54" s="715"/>
      <c r="D54" s="340"/>
      <c r="I54" s="341"/>
      <c r="U54" s="346"/>
      <c r="V54" s="397"/>
      <c r="W54" s="398"/>
      <c r="X54" s="338"/>
      <c r="Y54" s="366"/>
      <c r="AB54" s="401"/>
      <c r="AC54" s="402"/>
      <c r="AD54" s="403"/>
      <c r="AE54" s="335"/>
      <c r="AF54" s="404"/>
    </row>
    <row r="55" spans="3:32" x14ac:dyDescent="0.4">
      <c r="C55" s="715"/>
      <c r="D55" s="340"/>
      <c r="F55">
        <f>(SUM(H31:H35))-COUNT(F31:F35)</f>
        <v>0</v>
      </c>
      <c r="I55" s="341"/>
    </row>
    <row r="56" spans="3:32" x14ac:dyDescent="0.4">
      <c r="C56" s="715"/>
      <c r="D56" s="340"/>
      <c r="I56" s="341"/>
    </row>
    <row r="57" spans="3:32" x14ac:dyDescent="0.4">
      <c r="C57" s="715"/>
      <c r="D57" s="340"/>
      <c r="I57" s="341"/>
    </row>
    <row r="58" spans="3:32" x14ac:dyDescent="0.4">
      <c r="C58" s="715"/>
      <c r="D58" s="340"/>
      <c r="F58" t="e">
        <f>F52/F55</f>
        <v>#DIV/0!</v>
      </c>
      <c r="I58" s="341"/>
    </row>
    <row r="59" spans="3:32" ht="15" thickBot="1" x14ac:dyDescent="0.45">
      <c r="C59" s="715"/>
      <c r="D59" s="405"/>
      <c r="E59" s="275"/>
      <c r="F59" s="275"/>
      <c r="G59" s="275"/>
      <c r="H59" s="275"/>
      <c r="I59" s="406"/>
    </row>
    <row r="60" spans="3:32" ht="15" thickTop="1" x14ac:dyDescent="0.4">
      <c r="C60" s="715"/>
      <c r="D60" s="716" t="s">
        <v>902</v>
      </c>
      <c r="F60" s="72" t="e">
        <f>AB3</f>
        <v>#DIV/0!</v>
      </c>
      <c r="I60" s="341"/>
    </row>
    <row r="61" spans="3:32" x14ac:dyDescent="0.4">
      <c r="C61" s="715"/>
      <c r="D61" s="717"/>
      <c r="I61" s="341"/>
    </row>
    <row r="62" spans="3:32" x14ac:dyDescent="0.4">
      <c r="C62" s="715"/>
      <c r="D62" s="717"/>
      <c r="F62" s="72" t="e">
        <f>AC3</f>
        <v>#DIV/0!</v>
      </c>
      <c r="I62" s="341"/>
    </row>
    <row r="63" spans="3:32" x14ac:dyDescent="0.4">
      <c r="C63" s="715"/>
      <c r="D63" s="717"/>
      <c r="I63" s="341"/>
    </row>
    <row r="64" spans="3:32" x14ac:dyDescent="0.4">
      <c r="C64" s="715"/>
      <c r="D64" s="717"/>
      <c r="F64" s="72" t="e">
        <f>AD3</f>
        <v>#DIV/0!</v>
      </c>
      <c r="I64" s="341"/>
    </row>
    <row r="65" spans="3:9" x14ac:dyDescent="0.4">
      <c r="C65" s="715"/>
      <c r="D65" s="717"/>
      <c r="I65" s="341"/>
    </row>
    <row r="66" spans="3:9" x14ac:dyDescent="0.4">
      <c r="C66" s="715"/>
      <c r="D66" s="717"/>
      <c r="F66" s="72" t="e">
        <f>AE3</f>
        <v>#DIV/0!</v>
      </c>
      <c r="I66" s="341"/>
    </row>
    <row r="67" spans="3:9" x14ac:dyDescent="0.4">
      <c r="C67" s="715"/>
      <c r="D67" s="717"/>
      <c r="I67" s="341"/>
    </row>
    <row r="68" spans="3:9" x14ac:dyDescent="0.4">
      <c r="C68" s="715"/>
      <c r="D68" s="717"/>
      <c r="F68" s="72" t="e">
        <f>AF3</f>
        <v>#DIV/0!</v>
      </c>
      <c r="I68" s="341"/>
    </row>
    <row r="69" spans="3:9" x14ac:dyDescent="0.4">
      <c r="C69" s="715"/>
      <c r="D69" s="340"/>
      <c r="I69" s="341"/>
    </row>
    <row r="70" spans="3:9" x14ac:dyDescent="0.4">
      <c r="C70" s="715"/>
      <c r="D70" s="340"/>
      <c r="F70" t="e">
        <f>((H31-1)*F60+(H32-1)*F62+(H33-1)*F64+(H34-1)*F66+(H35-1)*F68)/(SUM(H31:H35)-COUNT(F31:F35))</f>
        <v>#DIV/0!</v>
      </c>
      <c r="I70" s="341"/>
    </row>
    <row r="71" spans="3:9" x14ac:dyDescent="0.4">
      <c r="C71" s="715"/>
      <c r="D71" s="342"/>
      <c r="E71" s="282"/>
      <c r="F71" s="282"/>
      <c r="G71" s="282"/>
      <c r="H71" s="282"/>
      <c r="I71" s="343"/>
    </row>
    <row r="72" spans="3:9" x14ac:dyDescent="0.4">
      <c r="D72" s="588" t="s">
        <v>900</v>
      </c>
      <c r="E72" s="589"/>
      <c r="F72" s="589"/>
      <c r="G72" s="589"/>
      <c r="H72" s="589"/>
      <c r="I72" s="590"/>
    </row>
    <row r="73" spans="3:9" x14ac:dyDescent="0.4">
      <c r="D73" s="340"/>
      <c r="I73" s="341"/>
    </row>
    <row r="74" spans="3:9" x14ac:dyDescent="0.4">
      <c r="D74" s="340"/>
      <c r="F74" t="e">
        <f>F43/F58</f>
        <v>#DIV/0!</v>
      </c>
      <c r="I74" s="341"/>
    </row>
    <row r="75" spans="3:9" x14ac:dyDescent="0.4">
      <c r="D75" s="340"/>
      <c r="I75" s="341"/>
    </row>
    <row r="76" spans="3:9" x14ac:dyDescent="0.4">
      <c r="D76" s="340"/>
      <c r="F76" t="e">
        <f>F43/F70</f>
        <v>#DIV/0!</v>
      </c>
      <c r="I76" s="341"/>
    </row>
    <row r="77" spans="3:9" x14ac:dyDescent="0.4">
      <c r="D77" s="340"/>
      <c r="I77" s="341"/>
    </row>
    <row r="78" spans="3:9" x14ac:dyDescent="0.4">
      <c r="D78" s="709" t="s">
        <v>913</v>
      </c>
      <c r="E78" s="632"/>
      <c r="F78" s="632"/>
      <c r="G78" s="632"/>
      <c r="H78" s="632"/>
      <c r="I78" s="710"/>
    </row>
    <row r="79" spans="3:9" x14ac:dyDescent="0.4">
      <c r="D79" s="709"/>
      <c r="E79" s="632"/>
      <c r="F79" s="632"/>
      <c r="G79" s="632"/>
      <c r="H79" s="632"/>
      <c r="I79" s="710"/>
    </row>
    <row r="80" spans="3:9" x14ac:dyDescent="0.4">
      <c r="D80" s="342"/>
      <c r="E80" s="282"/>
      <c r="F80" s="282"/>
      <c r="G80" s="282"/>
      <c r="H80" s="282"/>
      <c r="I80" s="343"/>
    </row>
    <row r="81" spans="2:19" ht="14.7" customHeight="1" x14ac:dyDescent="0.55000000000000004">
      <c r="D81" s="588" t="s">
        <v>918</v>
      </c>
      <c r="E81" s="589"/>
      <c r="F81" s="589"/>
      <c r="G81" s="589"/>
      <c r="H81" s="589"/>
      <c r="I81" s="590"/>
    </row>
    <row r="82" spans="2:19" x14ac:dyDescent="0.4">
      <c r="D82" s="340"/>
      <c r="I82" s="341"/>
    </row>
    <row r="83" spans="2:19" x14ac:dyDescent="0.4">
      <c r="D83" s="340"/>
      <c r="E83" s="23" t="s">
        <v>916</v>
      </c>
      <c r="F83">
        <f>COUNT(F31:F35)-1</f>
        <v>-1</v>
      </c>
      <c r="I83" s="341"/>
    </row>
    <row r="84" spans="2:19" x14ac:dyDescent="0.4">
      <c r="D84" s="340"/>
      <c r="E84" s="23" t="s">
        <v>915</v>
      </c>
      <c r="F84">
        <f>SUM(H31:H35)-COUNT(F31:F35)</f>
        <v>0</v>
      </c>
      <c r="I84" s="341"/>
    </row>
    <row r="85" spans="2:19" x14ac:dyDescent="0.4">
      <c r="D85" s="340"/>
      <c r="I85" s="341"/>
    </row>
    <row r="86" spans="2:19" x14ac:dyDescent="0.4">
      <c r="D86" s="705" t="s">
        <v>909</v>
      </c>
      <c r="E86" s="581"/>
      <c r="F86" s="581"/>
      <c r="G86" s="581"/>
      <c r="H86" s="581"/>
      <c r="I86" s="706"/>
    </row>
    <row r="87" spans="2:19" x14ac:dyDescent="0.4">
      <c r="D87" s="340"/>
      <c r="I87" s="341"/>
    </row>
    <row r="88" spans="2:19" x14ac:dyDescent="0.4">
      <c r="D88" s="708" t="s">
        <v>921</v>
      </c>
      <c r="E88" s="626"/>
      <c r="F88" s="626"/>
      <c r="G88" s="626"/>
      <c r="H88" s="626"/>
      <c r="I88" s="627"/>
      <c r="L88" s="396" t="s">
        <v>67</v>
      </c>
      <c r="M88" s="652" t="s">
        <v>917</v>
      </c>
      <c r="N88" s="652"/>
      <c r="O88" s="652"/>
      <c r="P88" s="652"/>
      <c r="Q88" s="652"/>
      <c r="R88" s="652"/>
      <c r="S88" s="652"/>
    </row>
    <row r="89" spans="2:19" ht="14.7" customHeight="1" x14ac:dyDescent="0.4">
      <c r="D89" s="625"/>
      <c r="E89" s="626"/>
      <c r="F89" s="626"/>
      <c r="G89" s="626"/>
      <c r="H89" s="626"/>
      <c r="I89" s="627"/>
      <c r="M89" s="652"/>
      <c r="N89" s="652"/>
      <c r="O89" s="652"/>
      <c r="P89" s="652"/>
      <c r="Q89" s="652"/>
      <c r="R89" s="652"/>
      <c r="S89" s="652"/>
    </row>
    <row r="90" spans="2:19" ht="14.7" customHeight="1" x14ac:dyDescent="0.4">
      <c r="D90" s="628"/>
      <c r="E90" s="629"/>
      <c r="F90" s="629"/>
      <c r="G90" s="629"/>
      <c r="H90" s="629"/>
      <c r="I90" s="630"/>
      <c r="M90" s="652"/>
      <c r="N90" s="652"/>
      <c r="O90" s="652"/>
      <c r="P90" s="652"/>
      <c r="Q90" s="652"/>
      <c r="R90" s="652"/>
      <c r="S90" s="652"/>
    </row>
    <row r="91" spans="2:19" x14ac:dyDescent="0.4">
      <c r="M91" s="652"/>
      <c r="N91" s="652"/>
      <c r="O91" s="652"/>
      <c r="P91" s="652"/>
      <c r="Q91" s="652"/>
      <c r="R91" s="652"/>
      <c r="S91" s="652"/>
    </row>
    <row r="92" spans="2:19" x14ac:dyDescent="0.4">
      <c r="M92" s="652"/>
      <c r="N92" s="652"/>
      <c r="O92" s="652"/>
      <c r="P92" s="652"/>
      <c r="Q92" s="652"/>
      <c r="R92" s="652"/>
      <c r="S92" s="652"/>
    </row>
    <row r="93" spans="2:19" x14ac:dyDescent="0.4">
      <c r="M93" s="652"/>
      <c r="N93" s="652"/>
      <c r="O93" s="652"/>
      <c r="P93" s="652"/>
      <c r="Q93" s="652"/>
      <c r="R93" s="652"/>
      <c r="S93" s="652"/>
    </row>
    <row r="94" spans="2:19" x14ac:dyDescent="0.4"/>
    <row r="95" spans="2:19" ht="14.7" customHeight="1" x14ac:dyDescent="0.4">
      <c r="D95" s="588" t="s">
        <v>922</v>
      </c>
      <c r="E95" s="589"/>
      <c r="F95" s="589"/>
      <c r="G95" s="589"/>
      <c r="H95" s="589"/>
      <c r="I95" s="590"/>
    </row>
    <row r="96" spans="2:19" x14ac:dyDescent="0.4">
      <c r="B96" s="5" t="s">
        <v>28</v>
      </c>
      <c r="D96" s="340"/>
      <c r="I96" s="341"/>
    </row>
    <row r="97" spans="4:9" x14ac:dyDescent="0.4">
      <c r="D97" s="340"/>
      <c r="F97" t="e">
        <f>F50/F48</f>
        <v>#DIV/0!</v>
      </c>
      <c r="I97" s="341"/>
    </row>
    <row r="98" spans="4:9" x14ac:dyDescent="0.4">
      <c r="D98" s="340"/>
      <c r="I98" s="341"/>
    </row>
    <row r="99" spans="4:9" ht="16.3" x14ac:dyDescent="0.4">
      <c r="D99" s="340"/>
      <c r="E99" t="s">
        <v>924</v>
      </c>
      <c r="F99" t="s">
        <v>931</v>
      </c>
      <c r="I99" s="341"/>
    </row>
    <row r="100" spans="4:9" x14ac:dyDescent="0.4">
      <c r="D100" s="340"/>
      <c r="E100" t="s">
        <v>925</v>
      </c>
      <c r="F100" t="s">
        <v>926</v>
      </c>
      <c r="I100" s="341"/>
    </row>
    <row r="101" spans="4:9" x14ac:dyDescent="0.4">
      <c r="D101" s="340"/>
      <c r="E101" t="s">
        <v>927</v>
      </c>
      <c r="F101" t="s">
        <v>928</v>
      </c>
      <c r="I101" s="341"/>
    </row>
    <row r="102" spans="4:9" x14ac:dyDescent="0.4">
      <c r="D102" s="340"/>
      <c r="E102" t="s">
        <v>929</v>
      </c>
      <c r="F102" t="s">
        <v>930</v>
      </c>
      <c r="I102" s="341"/>
    </row>
    <row r="103" spans="4:9" x14ac:dyDescent="0.4">
      <c r="D103" s="342"/>
      <c r="E103" s="282"/>
      <c r="F103" s="282"/>
      <c r="G103" s="282"/>
      <c r="H103" s="282"/>
      <c r="I103" s="343"/>
    </row>
    <row r="104" spans="4:9" x14ac:dyDescent="0.4"/>
    <row r="105" spans="4:9" x14ac:dyDescent="0.4"/>
    <row r="106" spans="4:9" x14ac:dyDescent="0.4"/>
    <row r="107" spans="4:9" x14ac:dyDescent="0.4"/>
    <row r="108" spans="4:9" x14ac:dyDescent="0.4"/>
    <row r="109" spans="4:9" x14ac:dyDescent="0.4"/>
    <row r="110" spans="4:9" x14ac:dyDescent="0.4"/>
    <row r="111" spans="4:9" x14ac:dyDescent="0.4"/>
    <row r="112" spans="4:9" x14ac:dyDescent="0.4"/>
    <row r="113" x14ac:dyDescent="0.4"/>
    <row r="114" x14ac:dyDescent="0.4"/>
    <row r="115" x14ac:dyDescent="0.4"/>
    <row r="116" x14ac:dyDescent="0.4"/>
  </sheetData>
  <mergeCells count="23">
    <mergeCell ref="C46:C71"/>
    <mergeCell ref="D60:D68"/>
    <mergeCell ref="D72:I72"/>
    <mergeCell ref="D31:D35"/>
    <mergeCell ref="D46:I46"/>
    <mergeCell ref="A12:A13"/>
    <mergeCell ref="A29:A30"/>
    <mergeCell ref="U1:Y1"/>
    <mergeCell ref="A2:A3"/>
    <mergeCell ref="A15:A16"/>
    <mergeCell ref="A23:A24"/>
    <mergeCell ref="D1:I2"/>
    <mergeCell ref="B1:C1"/>
    <mergeCell ref="B2:C2"/>
    <mergeCell ref="B3:C3"/>
    <mergeCell ref="D95:I95"/>
    <mergeCell ref="D86:I86"/>
    <mergeCell ref="D29:I29"/>
    <mergeCell ref="AB1:AF1"/>
    <mergeCell ref="D81:I81"/>
    <mergeCell ref="D88:I90"/>
    <mergeCell ref="M88:S93"/>
    <mergeCell ref="D78:I79"/>
  </mergeCells>
  <hyperlinks>
    <hyperlink ref="B1:C1" location="Indholdsfortegnelse!B1" display="Indholdsfortegnelse" xr:uid="{FEEC3E81-1E4E-4A1C-A686-7E849044AA85}"/>
    <hyperlink ref="B2:C2" location="'SPSS Vejledninger 2'!B292" display="SPSS-Vejledning" xr:uid="{947F7E7E-663A-45F0-B11B-C3A9B0FA97FA}"/>
    <hyperlink ref="D86" location="Tabeller!B114" display="Tabel E.3" xr:uid="{BCF79C82-3987-471B-A166-F61F660CD19E}"/>
    <hyperlink ref="B96" location="ANOVA!B1" display="Top" xr:uid="{4C05FC7F-C442-4029-817F-EE2291107EBB}"/>
    <hyperlink ref="B23" location="ANOVA!B1" display="Top" xr:uid="{807A00ED-BCD0-470C-AD44-9C782910FF30}"/>
  </hyperlinks>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F0AC52-347E-4E26-AF5D-DEBC3A7FA533}">
  <sheetPr>
    <tabColor theme="8" tint="0.59999389629810485"/>
  </sheetPr>
  <dimension ref="A1:AC307"/>
  <sheetViews>
    <sheetView topLeftCell="B1" workbookViewId="0">
      <selection activeCell="B1" sqref="B1:C1"/>
    </sheetView>
  </sheetViews>
  <sheetFormatPr defaultColWidth="0" defaultRowHeight="14.6" zeroHeight="1" outlineLevelCol="1" x14ac:dyDescent="0.4"/>
  <cols>
    <col min="1" max="1" width="38.53515625" hidden="1" customWidth="1" outlineLevel="1"/>
    <col min="2" max="2" width="9" customWidth="1" collapsed="1"/>
    <col min="3" max="29" width="9.07421875" customWidth="1"/>
    <col min="30" max="16384" width="8.84375" hidden="1"/>
  </cols>
  <sheetData>
    <row r="1" spans="1:9" x14ac:dyDescent="0.4">
      <c r="B1" s="639" t="s">
        <v>17</v>
      </c>
      <c r="C1" s="639"/>
      <c r="D1" s="614" t="s">
        <v>685</v>
      </c>
      <c r="E1" s="614"/>
      <c r="F1" s="614"/>
      <c r="G1" s="614"/>
      <c r="H1" s="614"/>
      <c r="I1" s="614"/>
    </row>
    <row r="2" spans="1:9" ht="14.25" customHeight="1" x14ac:dyDescent="0.4">
      <c r="A2" s="595" t="s">
        <v>935</v>
      </c>
      <c r="B2" s="639" t="s">
        <v>820</v>
      </c>
      <c r="C2" s="639"/>
      <c r="D2" s="614"/>
      <c r="E2" s="614"/>
      <c r="F2" s="614"/>
      <c r="G2" s="614"/>
      <c r="H2" s="614"/>
      <c r="I2" s="614"/>
    </row>
    <row r="3" spans="1:9" x14ac:dyDescent="0.4">
      <c r="A3" s="595"/>
    </row>
    <row r="4" spans="1:9" x14ac:dyDescent="0.4">
      <c r="A4" s="595"/>
    </row>
    <row r="5" spans="1:9" x14ac:dyDescent="0.4"/>
    <row r="6" spans="1:9" ht="16.5" customHeight="1" x14ac:dyDescent="0.4"/>
    <row r="7" spans="1:9" ht="15.45" customHeight="1" x14ac:dyDescent="0.4">
      <c r="A7" s="534" t="s">
        <v>940</v>
      </c>
    </row>
    <row r="8" spans="1:9" x14ac:dyDescent="0.4">
      <c r="A8" s="534"/>
    </row>
    <row r="9" spans="1:9" x14ac:dyDescent="0.4">
      <c r="A9" s="534"/>
    </row>
    <row r="10" spans="1:9" x14ac:dyDescent="0.4">
      <c r="A10" s="534"/>
    </row>
    <row r="11" spans="1:9" x14ac:dyDescent="0.4">
      <c r="A11" s="534"/>
    </row>
    <row r="12" spans="1:9" x14ac:dyDescent="0.4"/>
    <row r="13" spans="1:9" x14ac:dyDescent="0.4"/>
    <row r="14" spans="1:9" ht="15" customHeight="1" x14ac:dyDescent="0.4"/>
    <row r="15" spans="1:9" x14ac:dyDescent="0.4"/>
    <row r="16" spans="1:9" x14ac:dyDescent="0.4"/>
    <row r="17" spans="2:9" x14ac:dyDescent="0.4"/>
    <row r="18" spans="2:9" x14ac:dyDescent="0.4"/>
    <row r="19" spans="2:9" x14ac:dyDescent="0.4"/>
    <row r="20" spans="2:9" x14ac:dyDescent="0.4"/>
    <row r="21" spans="2:9" x14ac:dyDescent="0.4"/>
    <row r="22" spans="2:9" x14ac:dyDescent="0.4"/>
    <row r="23" spans="2:9" x14ac:dyDescent="0.4"/>
    <row r="24" spans="2:9" x14ac:dyDescent="0.4"/>
    <row r="25" spans="2:9" x14ac:dyDescent="0.4"/>
    <row r="26" spans="2:9" x14ac:dyDescent="0.4"/>
    <row r="27" spans="2:9" x14ac:dyDescent="0.4"/>
    <row r="28" spans="2:9" x14ac:dyDescent="0.4">
      <c r="D28" s="720" t="s">
        <v>939</v>
      </c>
      <c r="E28" s="700"/>
      <c r="F28" s="700"/>
      <c r="G28" s="700"/>
      <c r="H28" s="700"/>
      <c r="I28" s="700"/>
    </row>
    <row r="29" spans="2:9" x14ac:dyDescent="0.4">
      <c r="D29" s="700"/>
      <c r="E29" s="700"/>
      <c r="F29" s="700"/>
      <c r="G29" s="700"/>
      <c r="H29" s="700"/>
      <c r="I29" s="700"/>
    </row>
    <row r="30" spans="2:9" x14ac:dyDescent="0.4"/>
    <row r="31" spans="2:9" ht="15" customHeight="1" x14ac:dyDescent="0.4">
      <c r="D31" s="624" t="s">
        <v>941</v>
      </c>
      <c r="E31" s="721"/>
      <c r="F31" s="721"/>
      <c r="G31" s="721"/>
      <c r="H31" s="721"/>
      <c r="I31" s="722"/>
    </row>
    <row r="32" spans="2:9" x14ac:dyDescent="0.4">
      <c r="B32" s="5" t="s">
        <v>28</v>
      </c>
      <c r="D32" s="708"/>
      <c r="E32" s="559"/>
      <c r="F32" s="559"/>
      <c r="G32" s="559"/>
      <c r="H32" s="559"/>
      <c r="I32" s="723"/>
    </row>
    <row r="33" spans="4:11" x14ac:dyDescent="0.4">
      <c r="D33" s="708"/>
      <c r="E33" s="559"/>
      <c r="F33" s="559"/>
      <c r="G33" s="559"/>
      <c r="H33" s="559"/>
      <c r="I33" s="723"/>
    </row>
    <row r="34" spans="4:11" x14ac:dyDescent="0.4">
      <c r="D34" s="724"/>
      <c r="E34" s="725"/>
      <c r="F34" s="725"/>
      <c r="G34" s="725"/>
      <c r="H34" s="725"/>
      <c r="I34" s="726"/>
    </row>
    <row r="35" spans="4:11" x14ac:dyDescent="0.4"/>
    <row r="36" spans="4:11" ht="15" customHeight="1" x14ac:dyDescent="0.4">
      <c r="D36" s="652" t="s">
        <v>937</v>
      </c>
      <c r="E36" s="652"/>
      <c r="F36" s="652"/>
      <c r="G36" s="652"/>
      <c r="H36" s="652"/>
      <c r="I36" s="652"/>
      <c r="J36" s="233"/>
      <c r="K36" s="233"/>
    </row>
    <row r="37" spans="4:11" x14ac:dyDescent="0.4">
      <c r="D37" s="652"/>
      <c r="E37" s="652"/>
      <c r="F37" s="652"/>
      <c r="G37" s="652"/>
      <c r="H37" s="652"/>
      <c r="I37" s="652"/>
      <c r="J37" s="233"/>
      <c r="K37" s="233"/>
    </row>
    <row r="38" spans="4:11" x14ac:dyDescent="0.4">
      <c r="D38" s="652"/>
      <c r="E38" s="652"/>
      <c r="F38" s="652"/>
      <c r="G38" s="652"/>
      <c r="H38" s="652"/>
      <c r="I38" s="652"/>
      <c r="J38" s="233"/>
      <c r="K38" s="233"/>
    </row>
    <row r="39" spans="4:11" x14ac:dyDescent="0.4">
      <c r="D39" s="652"/>
      <c r="E39" s="652"/>
      <c r="F39" s="652"/>
      <c r="G39" s="652"/>
      <c r="H39" s="652"/>
      <c r="I39" s="652"/>
    </row>
    <row r="40" spans="4:11" ht="15.75" customHeight="1" x14ac:dyDescent="0.4">
      <c r="D40" s="233"/>
      <c r="E40" s="233"/>
      <c r="F40" s="233"/>
      <c r="G40" s="233"/>
      <c r="H40" s="233"/>
      <c r="I40" s="233"/>
    </row>
    <row r="41" spans="4:11" x14ac:dyDescent="0.4">
      <c r="F41" s="203" t="s">
        <v>583</v>
      </c>
    </row>
    <row r="42" spans="4:11" x14ac:dyDescent="0.4">
      <c r="D42" s="411"/>
      <c r="E42" s="412"/>
      <c r="F42" s="412"/>
      <c r="G42" s="412"/>
      <c r="H42" s="412"/>
      <c r="I42" s="413"/>
    </row>
    <row r="43" spans="4:11" x14ac:dyDescent="0.4">
      <c r="D43" s="340"/>
      <c r="I43" s="341"/>
    </row>
    <row r="44" spans="4:11" x14ac:dyDescent="0.4">
      <c r="D44" s="340"/>
      <c r="I44" s="341"/>
    </row>
    <row r="45" spans="4:11" x14ac:dyDescent="0.4">
      <c r="D45" s="340"/>
      <c r="H45" t="e">
        <f>F45/(F45+$F$42)</f>
        <v>#DIV/0!</v>
      </c>
      <c r="I45" s="341"/>
    </row>
    <row r="46" spans="4:11" x14ac:dyDescent="0.4">
      <c r="D46" s="340"/>
      <c r="H46" t="e">
        <f>F46/(F46+$F$42)</f>
        <v>#DIV/0!</v>
      </c>
      <c r="I46" s="341"/>
    </row>
    <row r="47" spans="4:11" x14ac:dyDescent="0.4">
      <c r="D47" s="340"/>
      <c r="H47" t="e">
        <f>F47/(F47+$F$42)</f>
        <v>#DIV/0!</v>
      </c>
      <c r="I47" s="341"/>
    </row>
    <row r="48" spans="4:11" x14ac:dyDescent="0.4">
      <c r="D48" s="340"/>
      <c r="H48" t="e">
        <f>F48/(F48+$F$42)</f>
        <v>#DIV/0!</v>
      </c>
      <c r="I48" s="341"/>
    </row>
    <row r="49" spans="4:12" x14ac:dyDescent="0.4">
      <c r="D49" s="340"/>
      <c r="H49" t="e">
        <f>F49/(F49+$F$42)</f>
        <v>#DIV/0!</v>
      </c>
      <c r="I49" s="341"/>
    </row>
    <row r="50" spans="4:12" x14ac:dyDescent="0.4">
      <c r="D50" s="342"/>
      <c r="E50" s="282"/>
      <c r="F50" s="282"/>
      <c r="G50" s="282"/>
      <c r="H50" s="282"/>
      <c r="I50" s="343"/>
    </row>
    <row r="51" spans="4:12" x14ac:dyDescent="0.4"/>
    <row r="52" spans="4:12" x14ac:dyDescent="0.4"/>
    <row r="53" spans="4:12" x14ac:dyDescent="0.4">
      <c r="D53" s="700" t="s">
        <v>938</v>
      </c>
      <c r="E53" s="700"/>
      <c r="F53" s="700"/>
      <c r="G53" s="700"/>
      <c r="H53" s="700"/>
      <c r="I53" s="700"/>
    </row>
    <row r="54" spans="4:12" x14ac:dyDescent="0.4">
      <c r="D54" s="700"/>
      <c r="E54" s="700"/>
      <c r="F54" s="700"/>
      <c r="G54" s="700"/>
      <c r="H54" s="700"/>
      <c r="I54" s="700"/>
    </row>
    <row r="55" spans="4:12" x14ac:dyDescent="0.4"/>
    <row r="56" spans="4:12" x14ac:dyDescent="0.4">
      <c r="D56" s="652" t="s">
        <v>936</v>
      </c>
      <c r="E56" s="652"/>
      <c r="F56" s="652"/>
      <c r="G56" s="652"/>
      <c r="H56" s="652"/>
      <c r="I56" s="652"/>
      <c r="J56" s="652"/>
      <c r="K56" s="652"/>
      <c r="L56" s="652"/>
    </row>
    <row r="57" spans="4:12" x14ac:dyDescent="0.4">
      <c r="D57" s="652"/>
      <c r="E57" s="652"/>
      <c r="F57" s="652"/>
      <c r="G57" s="652"/>
      <c r="H57" s="652"/>
      <c r="I57" s="652"/>
      <c r="J57" s="652"/>
      <c r="K57" s="652"/>
      <c r="L57" s="652"/>
    </row>
    <row r="58" spans="4:12" x14ac:dyDescent="0.4">
      <c r="D58" s="652"/>
      <c r="E58" s="652"/>
      <c r="F58" s="652"/>
      <c r="G58" s="652"/>
      <c r="H58" s="652"/>
      <c r="I58" s="652"/>
      <c r="J58" s="652"/>
      <c r="K58" s="652"/>
      <c r="L58" s="652"/>
    </row>
    <row r="59" spans="4:12" x14ac:dyDescent="0.4">
      <c r="D59" s="652"/>
      <c r="E59" s="652"/>
      <c r="F59" s="652"/>
      <c r="G59" s="652"/>
      <c r="H59" s="652"/>
      <c r="I59" s="652"/>
      <c r="J59" s="652"/>
      <c r="K59" s="652"/>
      <c r="L59" s="652"/>
    </row>
    <row r="60" spans="4:12" x14ac:dyDescent="0.4">
      <c r="D60" s="652"/>
      <c r="E60" s="652"/>
      <c r="F60" s="652"/>
      <c r="G60" s="652"/>
      <c r="H60" s="652"/>
      <c r="I60" s="652"/>
      <c r="J60" s="652"/>
      <c r="K60" s="652"/>
      <c r="L60" s="652"/>
    </row>
    <row r="61" spans="4:12" x14ac:dyDescent="0.4">
      <c r="D61" s="652"/>
      <c r="E61" s="652"/>
      <c r="F61" s="652"/>
      <c r="G61" s="652"/>
      <c r="H61" s="652"/>
      <c r="I61" s="652"/>
      <c r="J61" s="652"/>
      <c r="K61" s="652"/>
      <c r="L61" s="652"/>
    </row>
    <row r="62" spans="4:12" x14ac:dyDescent="0.4">
      <c r="D62" s="652"/>
      <c r="E62" s="652"/>
      <c r="F62" s="652"/>
      <c r="G62" s="652"/>
      <c r="H62" s="652"/>
      <c r="I62" s="652"/>
      <c r="J62" s="652"/>
      <c r="K62" s="652"/>
      <c r="L62" s="652"/>
    </row>
    <row r="63" spans="4:12" x14ac:dyDescent="0.4">
      <c r="D63" s="652"/>
      <c r="E63" s="652"/>
      <c r="F63" s="652"/>
      <c r="G63" s="652"/>
      <c r="H63" s="652"/>
      <c r="I63" s="652"/>
      <c r="J63" s="652"/>
      <c r="K63" s="652"/>
      <c r="L63" s="652"/>
    </row>
    <row r="64" spans="4:12" x14ac:dyDescent="0.4">
      <c r="D64" s="652"/>
      <c r="E64" s="652"/>
      <c r="F64" s="652"/>
      <c r="G64" s="652"/>
      <c r="H64" s="652"/>
      <c r="I64" s="652"/>
      <c r="J64" s="652"/>
      <c r="K64" s="652"/>
      <c r="L64" s="652"/>
    </row>
    <row r="65" x14ac:dyDescent="0.4"/>
    <row r="66" x14ac:dyDescent="0.4"/>
    <row r="67" x14ac:dyDescent="0.4"/>
    <row r="68" x14ac:dyDescent="0.4"/>
    <row r="69" ht="14.25" customHeight="1" x14ac:dyDescent="0.4"/>
    <row r="70" x14ac:dyDescent="0.4"/>
    <row r="71" x14ac:dyDescent="0.4"/>
    <row r="72" x14ac:dyDescent="0.4"/>
    <row r="73" x14ac:dyDescent="0.4"/>
    <row r="74" x14ac:dyDescent="0.4"/>
    <row r="75" x14ac:dyDescent="0.4"/>
    <row r="76" x14ac:dyDescent="0.4"/>
    <row r="77" x14ac:dyDescent="0.4"/>
    <row r="78" x14ac:dyDescent="0.4"/>
    <row r="79" x14ac:dyDescent="0.4"/>
    <row r="80" x14ac:dyDescent="0.4"/>
    <row r="81" spans="4:10" x14ac:dyDescent="0.4"/>
    <row r="82" spans="4:10" x14ac:dyDescent="0.4"/>
    <row r="83" spans="4:10" x14ac:dyDescent="0.4"/>
    <row r="84" spans="4:10" x14ac:dyDescent="0.4"/>
    <row r="85" spans="4:10" x14ac:dyDescent="0.4"/>
    <row r="86" spans="4:10" x14ac:dyDescent="0.4"/>
    <row r="87" spans="4:10" x14ac:dyDescent="0.4"/>
    <row r="88" spans="4:10" x14ac:dyDescent="0.4"/>
    <row r="89" spans="4:10" x14ac:dyDescent="0.4"/>
    <row r="90" spans="4:10" x14ac:dyDescent="0.4">
      <c r="D90" s="727" t="s">
        <v>982</v>
      </c>
      <c r="E90" s="727"/>
      <c r="F90" s="727"/>
      <c r="G90" s="727"/>
      <c r="H90" s="727"/>
      <c r="I90" s="727"/>
    </row>
    <row r="91" spans="4:10" x14ac:dyDescent="0.4">
      <c r="D91" s="727"/>
      <c r="E91" s="727"/>
      <c r="F91" s="727"/>
      <c r="G91" s="727"/>
      <c r="H91" s="727"/>
      <c r="I91" s="727"/>
    </row>
    <row r="92" spans="4:10" x14ac:dyDescent="0.4">
      <c r="D92" s="727"/>
      <c r="E92" s="727"/>
      <c r="F92" s="727"/>
      <c r="G92" s="727"/>
      <c r="H92" s="727"/>
      <c r="I92" s="727"/>
    </row>
    <row r="93" spans="4:10" x14ac:dyDescent="0.4"/>
    <row r="94" spans="4:10" x14ac:dyDescent="0.4">
      <c r="D94" s="728" t="s">
        <v>983</v>
      </c>
      <c r="E94" s="728"/>
      <c r="F94" s="728"/>
      <c r="G94" s="728"/>
      <c r="H94" s="728"/>
      <c r="I94" s="728"/>
      <c r="J94" s="728"/>
    </row>
    <row r="95" spans="4:10" x14ac:dyDescent="0.4"/>
    <row r="96" spans="4:10" x14ac:dyDescent="0.4"/>
    <row r="97" x14ac:dyDescent="0.4"/>
    <row r="98" x14ac:dyDescent="0.4"/>
    <row r="99" x14ac:dyDescent="0.4"/>
    <row r="100" x14ac:dyDescent="0.4"/>
    <row r="101" x14ac:dyDescent="0.4"/>
    <row r="102" x14ac:dyDescent="0.4"/>
    <row r="103" x14ac:dyDescent="0.4"/>
    <row r="104" x14ac:dyDescent="0.4"/>
    <row r="105" x14ac:dyDescent="0.4"/>
    <row r="106" x14ac:dyDescent="0.4"/>
    <row r="107" x14ac:dyDescent="0.4"/>
    <row r="108" x14ac:dyDescent="0.4"/>
    <row r="109" x14ac:dyDescent="0.4"/>
    <row r="110" x14ac:dyDescent="0.4"/>
    <row r="111" x14ac:dyDescent="0.4"/>
    <row r="112" x14ac:dyDescent="0.4"/>
    <row r="113" spans="2:9" x14ac:dyDescent="0.4"/>
    <row r="114" spans="2:9" x14ac:dyDescent="0.4"/>
    <row r="115" spans="2:9" x14ac:dyDescent="0.4"/>
    <row r="116" spans="2:9" x14ac:dyDescent="0.4"/>
    <row r="117" spans="2:9" x14ac:dyDescent="0.4"/>
    <row r="118" spans="2:9" x14ac:dyDescent="0.4"/>
    <row r="119" spans="2:9" x14ac:dyDescent="0.4"/>
    <row r="120" spans="2:9" x14ac:dyDescent="0.4"/>
    <row r="121" spans="2:9" x14ac:dyDescent="0.4"/>
    <row r="122" spans="2:9" x14ac:dyDescent="0.4"/>
    <row r="123" spans="2:9" x14ac:dyDescent="0.4"/>
    <row r="124" spans="2:9" x14ac:dyDescent="0.4"/>
    <row r="125" spans="2:9" x14ac:dyDescent="0.4"/>
    <row r="126" spans="2:9" x14ac:dyDescent="0.4">
      <c r="B126" s="5" t="s">
        <v>28</v>
      </c>
      <c r="D126" s="719" t="s">
        <v>947</v>
      </c>
      <c r="E126" s="719"/>
      <c r="F126" s="719"/>
      <c r="G126" s="719"/>
      <c r="H126" s="719"/>
      <c r="I126" s="719"/>
    </row>
    <row r="127" spans="2:9" x14ac:dyDescent="0.4">
      <c r="D127" s="719"/>
      <c r="E127" s="719"/>
      <c r="F127" s="719"/>
      <c r="G127" s="719"/>
      <c r="H127" s="719"/>
      <c r="I127" s="719"/>
    </row>
    <row r="128" spans="2:9" x14ac:dyDescent="0.4">
      <c r="D128" s="719"/>
      <c r="E128" s="719"/>
      <c r="F128" s="719"/>
      <c r="G128" s="719"/>
      <c r="H128" s="719"/>
      <c r="I128" s="719"/>
    </row>
    <row r="129" spans="4:7" x14ac:dyDescent="0.4">
      <c r="D129" s="685" t="s">
        <v>945</v>
      </c>
      <c r="E129" s="685"/>
      <c r="F129" s="685"/>
      <c r="G129" s="685"/>
    </row>
    <row r="130" spans="4:7" x14ac:dyDescent="0.4">
      <c r="D130" s="685"/>
      <c r="E130" s="685"/>
      <c r="F130" s="685"/>
      <c r="G130" s="685"/>
    </row>
    <row r="131" spans="4:7" x14ac:dyDescent="0.4"/>
    <row r="132" spans="4:7" x14ac:dyDescent="0.4"/>
    <row r="133" spans="4:7" x14ac:dyDescent="0.4"/>
    <row r="134" spans="4:7" x14ac:dyDescent="0.4"/>
    <row r="135" spans="4:7" x14ac:dyDescent="0.4"/>
    <row r="136" spans="4:7" x14ac:dyDescent="0.4"/>
    <row r="137" spans="4:7" x14ac:dyDescent="0.4"/>
    <row r="138" spans="4:7" x14ac:dyDescent="0.4"/>
    <row r="139" spans="4:7" x14ac:dyDescent="0.4"/>
    <row r="140" spans="4:7" x14ac:dyDescent="0.4"/>
    <row r="141" spans="4:7" x14ac:dyDescent="0.4"/>
    <row r="142" spans="4:7" x14ac:dyDescent="0.4"/>
    <row r="143" spans="4:7" x14ac:dyDescent="0.4"/>
    <row r="144" spans="4:7" x14ac:dyDescent="0.4"/>
    <row r="145" x14ac:dyDescent="0.4"/>
    <row r="146" x14ac:dyDescent="0.4"/>
    <row r="147" x14ac:dyDescent="0.4"/>
    <row r="148" x14ac:dyDescent="0.4"/>
    <row r="149" x14ac:dyDescent="0.4"/>
    <row r="150" x14ac:dyDescent="0.4"/>
    <row r="151" x14ac:dyDescent="0.4"/>
    <row r="152" x14ac:dyDescent="0.4"/>
    <row r="153" x14ac:dyDescent="0.4"/>
    <row r="154" x14ac:dyDescent="0.4"/>
    <row r="155" x14ac:dyDescent="0.4"/>
    <row r="156" x14ac:dyDescent="0.4"/>
    <row r="157" x14ac:dyDescent="0.4"/>
    <row r="158" x14ac:dyDescent="0.4"/>
    <row r="159" x14ac:dyDescent="0.4"/>
    <row r="160" x14ac:dyDescent="0.4"/>
    <row r="161" spans="2:9" x14ac:dyDescent="0.4"/>
    <row r="162" spans="2:9" x14ac:dyDescent="0.4"/>
    <row r="163" spans="2:9" x14ac:dyDescent="0.4"/>
    <row r="164" spans="2:9" x14ac:dyDescent="0.4"/>
    <row r="165" spans="2:9" x14ac:dyDescent="0.4"/>
    <row r="166" spans="2:9" x14ac:dyDescent="0.4"/>
    <row r="167" spans="2:9" x14ac:dyDescent="0.4"/>
    <row r="168" spans="2:9" x14ac:dyDescent="0.4"/>
    <row r="169" spans="2:9" x14ac:dyDescent="0.4"/>
    <row r="170" spans="2:9" x14ac:dyDescent="0.4"/>
    <row r="171" spans="2:9" x14ac:dyDescent="0.4"/>
    <row r="172" spans="2:9" x14ac:dyDescent="0.4"/>
    <row r="173" spans="2:9" x14ac:dyDescent="0.4"/>
    <row r="174" spans="2:9" x14ac:dyDescent="0.4"/>
    <row r="175" spans="2:9" x14ac:dyDescent="0.4"/>
    <row r="176" spans="2:9" x14ac:dyDescent="0.4">
      <c r="B176" s="394" t="s">
        <v>28</v>
      </c>
      <c r="D176" s="719" t="s">
        <v>848</v>
      </c>
      <c r="E176" s="719"/>
      <c r="F176" s="719"/>
      <c r="G176" s="719"/>
      <c r="H176" s="719"/>
      <c r="I176" s="719"/>
    </row>
    <row r="177" spans="4:9" x14ac:dyDescent="0.4">
      <c r="D177" s="719"/>
      <c r="E177" s="719"/>
      <c r="F177" s="719"/>
      <c r="G177" s="719"/>
      <c r="H177" s="719"/>
      <c r="I177" s="719"/>
    </row>
    <row r="178" spans="4:9" x14ac:dyDescent="0.4">
      <c r="D178" s="719"/>
      <c r="E178" s="719"/>
      <c r="F178" s="719"/>
      <c r="G178" s="719"/>
      <c r="H178" s="719"/>
      <c r="I178" s="719"/>
    </row>
    <row r="179" spans="4:9" x14ac:dyDescent="0.4"/>
    <row r="180" spans="4:9" x14ac:dyDescent="0.4"/>
    <row r="181" spans="4:9" x14ac:dyDescent="0.4"/>
    <row r="182" spans="4:9" x14ac:dyDescent="0.4"/>
    <row r="183" spans="4:9" x14ac:dyDescent="0.4"/>
    <row r="184" spans="4:9" x14ac:dyDescent="0.4"/>
    <row r="185" spans="4:9" x14ac:dyDescent="0.4"/>
    <row r="186" spans="4:9" x14ac:dyDescent="0.4"/>
    <row r="187" spans="4:9" x14ac:dyDescent="0.4"/>
    <row r="188" spans="4:9" x14ac:dyDescent="0.4"/>
    <row r="189" spans="4:9" x14ac:dyDescent="0.4"/>
    <row r="190" spans="4:9" x14ac:dyDescent="0.4"/>
    <row r="191" spans="4:9" x14ac:dyDescent="0.4"/>
    <row r="192" spans="4:9" x14ac:dyDescent="0.4"/>
    <row r="193" spans="2:19" x14ac:dyDescent="0.4"/>
    <row r="194" spans="2:19" x14ac:dyDescent="0.4"/>
    <row r="195" spans="2:19" x14ac:dyDescent="0.4"/>
    <row r="196" spans="2:19" x14ac:dyDescent="0.4"/>
    <row r="197" spans="2:19" x14ac:dyDescent="0.4"/>
    <row r="198" spans="2:19" x14ac:dyDescent="0.4"/>
    <row r="199" spans="2:19" x14ac:dyDescent="0.4"/>
    <row r="200" spans="2:19" ht="15" customHeight="1" thickBot="1" x14ac:dyDescent="0.45">
      <c r="B200" s="5" t="s">
        <v>28</v>
      </c>
      <c r="D200" s="719" t="s">
        <v>850</v>
      </c>
      <c r="E200" s="719"/>
      <c r="F200" s="719"/>
      <c r="G200" s="719"/>
      <c r="H200" s="719"/>
      <c r="I200" s="719"/>
      <c r="N200" s="409" t="s">
        <v>942</v>
      </c>
      <c r="O200" s="729" t="s">
        <v>943</v>
      </c>
      <c r="P200" s="729"/>
      <c r="Q200" s="729"/>
      <c r="R200" s="729"/>
      <c r="S200" s="730"/>
    </row>
    <row r="201" spans="2:19" x14ac:dyDescent="0.4">
      <c r="D201" s="719"/>
      <c r="E201" s="719"/>
      <c r="F201" s="719"/>
      <c r="G201" s="719"/>
      <c r="H201" s="719"/>
      <c r="I201" s="719"/>
      <c r="N201" s="340"/>
      <c r="O201" s="534"/>
      <c r="P201" s="534"/>
      <c r="Q201" s="534"/>
      <c r="R201" s="534"/>
      <c r="S201" s="731"/>
    </row>
    <row r="202" spans="2:19" x14ac:dyDescent="0.4">
      <c r="D202" s="719"/>
      <c r="E202" s="719"/>
      <c r="F202" s="719"/>
      <c r="G202" s="719"/>
      <c r="H202" s="719"/>
      <c r="I202" s="719"/>
      <c r="N202" s="340"/>
      <c r="O202" s="534"/>
      <c r="P202" s="534"/>
      <c r="Q202" s="534"/>
      <c r="R202" s="534"/>
      <c r="S202" s="731"/>
    </row>
    <row r="203" spans="2:19" ht="14.25" customHeight="1" x14ac:dyDescent="0.4">
      <c r="N203" s="340"/>
      <c r="O203" s="534"/>
      <c r="P203" s="534"/>
      <c r="Q203" s="534"/>
      <c r="R203" s="534"/>
      <c r="S203" s="731"/>
    </row>
    <row r="204" spans="2:19" x14ac:dyDescent="0.4">
      <c r="D204" s="534" t="s">
        <v>950</v>
      </c>
      <c r="E204" s="534"/>
      <c r="F204" s="534"/>
      <c r="G204" s="534"/>
      <c r="H204" s="534"/>
      <c r="I204" s="534"/>
      <c r="J204" s="534"/>
      <c r="K204" s="534"/>
      <c r="L204" s="534"/>
      <c r="N204" s="342"/>
      <c r="O204" s="732"/>
      <c r="P204" s="732"/>
      <c r="Q204" s="732"/>
      <c r="R204" s="732"/>
      <c r="S204" s="733"/>
    </row>
    <row r="205" spans="2:19" x14ac:dyDescent="0.4">
      <c r="D205" s="534"/>
      <c r="E205" s="534"/>
      <c r="F205" s="534"/>
      <c r="G205" s="534"/>
      <c r="H205" s="534"/>
      <c r="I205" s="534"/>
      <c r="J205" s="534"/>
      <c r="K205" s="534"/>
      <c r="L205" s="534"/>
      <c r="O205" s="38"/>
      <c r="P205" s="38"/>
      <c r="Q205" s="38"/>
      <c r="R205" s="38"/>
      <c r="S205" s="38"/>
    </row>
    <row r="206" spans="2:19" x14ac:dyDescent="0.4">
      <c r="D206" s="534"/>
      <c r="E206" s="534"/>
      <c r="F206" s="534"/>
      <c r="G206" s="534"/>
      <c r="H206" s="534"/>
      <c r="I206" s="534"/>
      <c r="J206" s="534"/>
      <c r="K206" s="534"/>
      <c r="L206" s="534"/>
    </row>
    <row r="207" spans="2:19" x14ac:dyDescent="0.4">
      <c r="D207" s="534"/>
      <c r="E207" s="534"/>
      <c r="F207" s="534"/>
      <c r="G207" s="534"/>
      <c r="H207" s="534"/>
      <c r="I207" s="534"/>
      <c r="J207" s="534"/>
      <c r="K207" s="534"/>
      <c r="L207" s="534"/>
    </row>
    <row r="208" spans="2:19" ht="15" thickBot="1" x14ac:dyDescent="0.45">
      <c r="D208" s="534"/>
      <c r="E208" s="534"/>
      <c r="F208" s="534"/>
      <c r="G208" s="534"/>
      <c r="H208" s="534"/>
      <c r="I208" s="534"/>
      <c r="J208" s="534"/>
      <c r="K208" s="534"/>
      <c r="L208" s="534"/>
      <c r="N208" s="409" t="s">
        <v>942</v>
      </c>
      <c r="O208" s="592" t="s">
        <v>951</v>
      </c>
      <c r="P208" s="592"/>
      <c r="Q208" s="592"/>
      <c r="R208" s="592"/>
      <c r="S208" s="593"/>
    </row>
    <row r="209" spans="2:19" x14ac:dyDescent="0.4">
      <c r="D209" s="534"/>
      <c r="E209" s="534"/>
      <c r="F209" s="534"/>
      <c r="G209" s="534"/>
      <c r="H209" s="534"/>
      <c r="I209" s="534"/>
      <c r="J209" s="534"/>
      <c r="K209" s="534"/>
      <c r="L209" s="534"/>
      <c r="N209" s="340"/>
      <c r="O209" s="595"/>
      <c r="P209" s="595"/>
      <c r="Q209" s="595"/>
      <c r="R209" s="595"/>
      <c r="S209" s="596"/>
    </row>
    <row r="210" spans="2:19" x14ac:dyDescent="0.4">
      <c r="D210" s="534"/>
      <c r="E210" s="534"/>
      <c r="F210" s="534"/>
      <c r="G210" s="534"/>
      <c r="H210" s="534"/>
      <c r="I210" s="534"/>
      <c r="J210" s="534"/>
      <c r="K210" s="534"/>
      <c r="L210" s="534"/>
      <c r="N210" s="342"/>
      <c r="O210" s="598"/>
      <c r="P210" s="598"/>
      <c r="Q210" s="598"/>
      <c r="R210" s="598"/>
      <c r="S210" s="599"/>
    </row>
    <row r="211" spans="2:19" x14ac:dyDescent="0.4">
      <c r="D211" s="534"/>
      <c r="E211" s="534"/>
      <c r="F211" s="534"/>
      <c r="G211" s="534"/>
      <c r="H211" s="534"/>
      <c r="I211" s="534"/>
      <c r="J211" s="534"/>
      <c r="K211" s="534"/>
      <c r="L211" s="534"/>
    </row>
    <row r="212" spans="2:19" x14ac:dyDescent="0.4">
      <c r="D212" s="534"/>
      <c r="E212" s="534"/>
      <c r="F212" s="534"/>
      <c r="G212" s="534"/>
      <c r="H212" s="534"/>
      <c r="I212" s="534"/>
      <c r="J212" s="534"/>
      <c r="K212" s="534"/>
      <c r="L212" s="534"/>
    </row>
    <row r="213" spans="2:19" x14ac:dyDescent="0.4">
      <c r="D213" s="534"/>
      <c r="E213" s="534"/>
      <c r="F213" s="534"/>
      <c r="G213" s="534"/>
      <c r="H213" s="534"/>
      <c r="I213" s="534"/>
      <c r="J213" s="534"/>
      <c r="K213" s="534"/>
      <c r="L213" s="534"/>
    </row>
    <row r="214" spans="2:19" x14ac:dyDescent="0.4">
      <c r="D214" s="534"/>
      <c r="E214" s="534"/>
      <c r="F214" s="534"/>
      <c r="G214" s="534"/>
      <c r="H214" s="534"/>
      <c r="I214" s="534"/>
      <c r="J214" s="534"/>
      <c r="K214" s="534"/>
      <c r="L214" s="534"/>
    </row>
    <row r="215" spans="2:19" x14ac:dyDescent="0.4">
      <c r="D215" s="534"/>
      <c r="E215" s="534"/>
      <c r="F215" s="534"/>
      <c r="G215" s="534"/>
      <c r="H215" s="534"/>
      <c r="I215" s="534"/>
      <c r="J215" s="534"/>
      <c r="K215" s="534"/>
      <c r="L215" s="534"/>
    </row>
    <row r="216" spans="2:19" x14ac:dyDescent="0.4">
      <c r="D216" s="534"/>
      <c r="E216" s="534"/>
      <c r="F216" s="534"/>
      <c r="G216" s="534"/>
      <c r="H216" s="534"/>
      <c r="I216" s="534"/>
      <c r="J216" s="534"/>
      <c r="K216" s="534"/>
      <c r="L216" s="534"/>
    </row>
    <row r="217" spans="2:19" x14ac:dyDescent="0.4">
      <c r="D217" s="534"/>
      <c r="E217" s="534"/>
      <c r="F217" s="534"/>
      <c r="G217" s="534"/>
      <c r="H217" s="534"/>
      <c r="I217" s="534"/>
      <c r="J217" s="534"/>
      <c r="K217" s="534"/>
      <c r="L217" s="534"/>
    </row>
    <row r="218" spans="2:19" x14ac:dyDescent="0.4">
      <c r="D218" s="534"/>
      <c r="E218" s="534"/>
      <c r="F218" s="534"/>
      <c r="G218" s="534"/>
      <c r="H218" s="534"/>
      <c r="I218" s="534"/>
      <c r="J218" s="534"/>
      <c r="K218" s="534"/>
      <c r="L218" s="534"/>
    </row>
    <row r="219" spans="2:19" x14ac:dyDescent="0.4"/>
    <row r="220" spans="2:19" x14ac:dyDescent="0.4"/>
    <row r="221" spans="2:19" x14ac:dyDescent="0.4"/>
    <row r="222" spans="2:19" ht="14.25" customHeight="1" x14ac:dyDescent="0.4">
      <c r="B222" s="5" t="s">
        <v>28</v>
      </c>
      <c r="D222" s="719" t="s">
        <v>944</v>
      </c>
      <c r="E222" s="692"/>
      <c r="F222" s="692"/>
      <c r="G222" s="692"/>
      <c r="H222" s="692"/>
      <c r="I222" s="692"/>
    </row>
    <row r="223" spans="2:19" ht="14.25" customHeight="1" x14ac:dyDescent="0.4">
      <c r="D223" s="692"/>
      <c r="E223" s="692"/>
      <c r="F223" s="692"/>
      <c r="G223" s="692"/>
      <c r="H223" s="692"/>
      <c r="I223" s="692"/>
    </row>
    <row r="224" spans="2:19" ht="14.25" customHeight="1" x14ac:dyDescent="0.4">
      <c r="C224" s="394" t="s">
        <v>28</v>
      </c>
      <c r="D224" s="692"/>
      <c r="E224" s="692"/>
      <c r="F224" s="692"/>
      <c r="G224" s="692"/>
      <c r="H224" s="692"/>
      <c r="I224" s="692"/>
    </row>
    <row r="225" spans="4:7" x14ac:dyDescent="0.4">
      <c r="D225" s="692" t="s">
        <v>946</v>
      </c>
      <c r="E225" s="652"/>
      <c r="F225" s="652"/>
      <c r="G225" s="652"/>
    </row>
    <row r="226" spans="4:7" x14ac:dyDescent="0.4">
      <c r="D226" s="652"/>
      <c r="E226" s="652"/>
      <c r="F226" s="652"/>
      <c r="G226" s="652"/>
    </row>
    <row r="227" spans="4:7" x14ac:dyDescent="0.4"/>
    <row r="228" spans="4:7" x14ac:dyDescent="0.4"/>
    <row r="229" spans="4:7" x14ac:dyDescent="0.4"/>
    <row r="230" spans="4:7" x14ac:dyDescent="0.4"/>
    <row r="231" spans="4:7" x14ac:dyDescent="0.4"/>
    <row r="232" spans="4:7" x14ac:dyDescent="0.4"/>
    <row r="233" spans="4:7" x14ac:dyDescent="0.4"/>
    <row r="234" spans="4:7" x14ac:dyDescent="0.4"/>
    <row r="235" spans="4:7" x14ac:dyDescent="0.4"/>
    <row r="236" spans="4:7" x14ac:dyDescent="0.4"/>
    <row r="237" spans="4:7" x14ac:dyDescent="0.4"/>
    <row r="238" spans="4:7" x14ac:dyDescent="0.4"/>
    <row r="239" spans="4:7" x14ac:dyDescent="0.4"/>
    <row r="240" spans="4:7" x14ac:dyDescent="0.4"/>
    <row r="241" spans="4:9" x14ac:dyDescent="0.4"/>
    <row r="242" spans="4:9" x14ac:dyDescent="0.4"/>
    <row r="243" spans="4:9" x14ac:dyDescent="0.4"/>
    <row r="244" spans="4:9" x14ac:dyDescent="0.4"/>
    <row r="245" spans="4:9" x14ac:dyDescent="0.4"/>
    <row r="246" spans="4:9" x14ac:dyDescent="0.4"/>
    <row r="247" spans="4:9" x14ac:dyDescent="0.4"/>
    <row r="248" spans="4:9" x14ac:dyDescent="0.4"/>
    <row r="249" spans="4:9" x14ac:dyDescent="0.4"/>
    <row r="250" spans="4:9" x14ac:dyDescent="0.4"/>
    <row r="251" spans="4:9" x14ac:dyDescent="0.4"/>
    <row r="252" spans="4:9" x14ac:dyDescent="0.4">
      <c r="D252" s="719" t="s">
        <v>848</v>
      </c>
      <c r="E252" s="652"/>
      <c r="F252" s="652"/>
      <c r="G252" s="652"/>
      <c r="H252" s="652"/>
      <c r="I252" s="652"/>
    </row>
    <row r="253" spans="4:9" x14ac:dyDescent="0.4">
      <c r="D253" s="652"/>
      <c r="E253" s="652"/>
      <c r="F253" s="652"/>
      <c r="G253" s="652"/>
      <c r="H253" s="652"/>
      <c r="I253" s="652"/>
    </row>
    <row r="254" spans="4:9" x14ac:dyDescent="0.4">
      <c r="D254" s="652"/>
      <c r="E254" s="652"/>
      <c r="F254" s="652"/>
      <c r="G254" s="652"/>
      <c r="H254" s="652"/>
      <c r="I254" s="652"/>
    </row>
    <row r="255" spans="4:9" x14ac:dyDescent="0.4"/>
    <row r="256" spans="4:9" x14ac:dyDescent="0.4"/>
    <row r="257" x14ac:dyDescent="0.4"/>
    <row r="258" x14ac:dyDescent="0.4"/>
    <row r="259" x14ac:dyDescent="0.4"/>
    <row r="260" x14ac:dyDescent="0.4"/>
    <row r="261" x14ac:dyDescent="0.4"/>
    <row r="262" x14ac:dyDescent="0.4"/>
    <row r="263" x14ac:dyDescent="0.4"/>
    <row r="264" x14ac:dyDescent="0.4"/>
    <row r="265" x14ac:dyDescent="0.4"/>
    <row r="266" x14ac:dyDescent="0.4"/>
    <row r="267" x14ac:dyDescent="0.4"/>
    <row r="268" x14ac:dyDescent="0.4"/>
    <row r="269" x14ac:dyDescent="0.4"/>
    <row r="270" x14ac:dyDescent="0.4"/>
    <row r="271" x14ac:dyDescent="0.4"/>
    <row r="272" x14ac:dyDescent="0.4"/>
    <row r="273" x14ac:dyDescent="0.4"/>
    <row r="274" x14ac:dyDescent="0.4"/>
    <row r="275" x14ac:dyDescent="0.4"/>
    <row r="276" x14ac:dyDescent="0.4"/>
    <row r="277" x14ac:dyDescent="0.4"/>
    <row r="278" x14ac:dyDescent="0.4"/>
    <row r="279" x14ac:dyDescent="0.4"/>
    <row r="280" x14ac:dyDescent="0.4"/>
    <row r="281" x14ac:dyDescent="0.4"/>
    <row r="282" x14ac:dyDescent="0.4"/>
    <row r="283" x14ac:dyDescent="0.4"/>
    <row r="284" x14ac:dyDescent="0.4"/>
    <row r="285" x14ac:dyDescent="0.4"/>
    <row r="286" x14ac:dyDescent="0.4"/>
    <row r="287" x14ac:dyDescent="0.4"/>
    <row r="288" x14ac:dyDescent="0.4"/>
    <row r="289" spans="3:12" x14ac:dyDescent="0.4"/>
    <row r="290" spans="3:12" x14ac:dyDescent="0.4"/>
    <row r="291" spans="3:12" x14ac:dyDescent="0.4">
      <c r="D291" s="719" t="s">
        <v>850</v>
      </c>
      <c r="E291" s="719"/>
      <c r="F291" s="719"/>
      <c r="G291" s="719"/>
      <c r="H291" s="719"/>
      <c r="I291" s="719"/>
    </row>
    <row r="292" spans="3:12" x14ac:dyDescent="0.4">
      <c r="C292" s="5" t="s">
        <v>28</v>
      </c>
      <c r="D292" s="719"/>
      <c r="E292" s="719"/>
      <c r="F292" s="719"/>
      <c r="G292" s="719"/>
      <c r="H292" s="719"/>
      <c r="I292" s="719"/>
    </row>
    <row r="293" spans="3:12" x14ac:dyDescent="0.4">
      <c r="D293" s="719"/>
      <c r="E293" s="719"/>
      <c r="F293" s="719"/>
      <c r="G293" s="719"/>
      <c r="H293" s="719"/>
      <c r="I293" s="719"/>
    </row>
    <row r="294" spans="3:12" x14ac:dyDescent="0.4"/>
    <row r="295" spans="3:12" ht="14.7" customHeight="1" x14ac:dyDescent="0.4">
      <c r="D295" s="534" t="s">
        <v>948</v>
      </c>
      <c r="E295" s="534"/>
      <c r="F295" s="534"/>
      <c r="G295" s="534"/>
      <c r="H295" s="534"/>
      <c r="I295" s="534"/>
      <c r="J295" s="534"/>
      <c r="K295" s="534"/>
      <c r="L295" s="534"/>
    </row>
    <row r="296" spans="3:12" x14ac:dyDescent="0.4">
      <c r="D296" s="534"/>
      <c r="E296" s="534"/>
      <c r="F296" s="534"/>
      <c r="G296" s="534"/>
      <c r="H296" s="534"/>
      <c r="I296" s="534"/>
      <c r="J296" s="534"/>
      <c r="K296" s="534"/>
      <c r="L296" s="534"/>
    </row>
    <row r="297" spans="3:12" x14ac:dyDescent="0.4">
      <c r="D297" s="534"/>
      <c r="E297" s="534"/>
      <c r="F297" s="534"/>
      <c r="G297" s="534"/>
      <c r="H297" s="534"/>
      <c r="I297" s="534"/>
      <c r="J297" s="534"/>
      <c r="K297" s="534"/>
      <c r="L297" s="534"/>
    </row>
    <row r="298" spans="3:12" x14ac:dyDescent="0.4">
      <c r="D298" s="534"/>
      <c r="E298" s="534"/>
      <c r="F298" s="534"/>
      <c r="G298" s="534"/>
      <c r="H298" s="534"/>
      <c r="I298" s="534"/>
      <c r="J298" s="534"/>
      <c r="K298" s="534"/>
      <c r="L298" s="534"/>
    </row>
    <row r="299" spans="3:12" x14ac:dyDescent="0.4">
      <c r="D299" s="534"/>
      <c r="E299" s="534"/>
      <c r="F299" s="534"/>
      <c r="G299" s="534"/>
      <c r="H299" s="534"/>
      <c r="I299" s="534"/>
      <c r="J299" s="534"/>
      <c r="K299" s="534"/>
      <c r="L299" s="534"/>
    </row>
    <row r="300" spans="3:12" x14ac:dyDescent="0.4">
      <c r="D300" s="534"/>
      <c r="E300" s="534"/>
      <c r="F300" s="534"/>
      <c r="G300" s="534"/>
      <c r="H300" s="534"/>
      <c r="I300" s="534"/>
      <c r="J300" s="534"/>
      <c r="K300" s="534"/>
      <c r="L300" s="534"/>
    </row>
    <row r="301" spans="3:12" x14ac:dyDescent="0.4">
      <c r="D301" s="534"/>
      <c r="E301" s="534"/>
      <c r="F301" s="534"/>
      <c r="G301" s="534"/>
      <c r="H301" s="534"/>
      <c r="I301" s="534"/>
      <c r="J301" s="534"/>
      <c r="K301" s="534"/>
      <c r="L301" s="534"/>
    </row>
    <row r="302" spans="3:12" x14ac:dyDescent="0.4">
      <c r="D302" s="534"/>
      <c r="E302" s="534"/>
      <c r="F302" s="534"/>
      <c r="G302" s="534"/>
      <c r="H302" s="534"/>
      <c r="I302" s="534"/>
      <c r="J302" s="534"/>
      <c r="K302" s="534"/>
      <c r="L302" s="534"/>
    </row>
    <row r="303" spans="3:12" x14ac:dyDescent="0.4">
      <c r="D303" s="534"/>
      <c r="E303" s="534"/>
      <c r="F303" s="534"/>
      <c r="G303" s="534"/>
      <c r="H303" s="534"/>
      <c r="I303" s="534"/>
      <c r="J303" s="534"/>
      <c r="K303" s="534"/>
      <c r="L303" s="534"/>
    </row>
    <row r="304" spans="3:12" x14ac:dyDescent="0.4"/>
    <row r="305" x14ac:dyDescent="0.4"/>
    <row r="306" x14ac:dyDescent="0.4"/>
    <row r="307" x14ac:dyDescent="0.4"/>
  </sheetData>
  <mergeCells count="24">
    <mergeCell ref="D252:I254"/>
    <mergeCell ref="D291:I293"/>
    <mergeCell ref="D295:L303"/>
    <mergeCell ref="O200:S204"/>
    <mergeCell ref="D129:G130"/>
    <mergeCell ref="D225:G226"/>
    <mergeCell ref="D222:I224"/>
    <mergeCell ref="O208:S210"/>
    <mergeCell ref="A2:A4"/>
    <mergeCell ref="D126:I128"/>
    <mergeCell ref="D176:I178"/>
    <mergeCell ref="A7:A11"/>
    <mergeCell ref="D28:I29"/>
    <mergeCell ref="D31:I34"/>
    <mergeCell ref="D90:I92"/>
    <mergeCell ref="D94:J94"/>
    <mergeCell ref="B1:C1"/>
    <mergeCell ref="D1:I2"/>
    <mergeCell ref="D53:I54"/>
    <mergeCell ref="D56:L64"/>
    <mergeCell ref="D204:L218"/>
    <mergeCell ref="D200:I202"/>
    <mergeCell ref="D36:I39"/>
    <mergeCell ref="B2:C2"/>
  </mergeCells>
  <hyperlinks>
    <hyperlink ref="B1:C1" location="Indholdsfortegnelse!B1" display="Indholdsfortegnelse" xr:uid="{5BAD0920-D9B4-4614-97F7-2CCA045D22DE}"/>
    <hyperlink ref="B32" location="'Factorial ANOVA'!B1" display="Top" xr:uid="{63AB21C6-1977-4C87-85CE-62A84E4AD0C2}"/>
    <hyperlink ref="B126" location="'Factorial ANOVA'!B1" display="Top" xr:uid="{E8526D97-BA19-40A5-99BD-834E905CE740}"/>
    <hyperlink ref="B176" location="'Factorial ANOVA'!B1" display="Top" xr:uid="{A5B798FB-C3BE-4960-80D9-74BFD4E6FA6F}"/>
    <hyperlink ref="B200" location="'Factorial ANOVA'!B1" display="Top" xr:uid="{FA8BB976-248A-4811-9AA5-FB29881593CD}"/>
    <hyperlink ref="B222" location="'Factorial ANOVA'!B1" display="Top" xr:uid="{94771BD2-0907-4EA5-B253-248D643AC6D6}"/>
    <hyperlink ref="B2:C2" location="'Factorial ANOVA'!B111" display="SPSS-Vejledning" xr:uid="{29BC1BC6-350D-4B3E-9B00-FCD2088B11DA}"/>
    <hyperlink ref="C292" location="'Factorial ANOVA'!B1" display="Top" xr:uid="{A672C92B-ED1B-463A-93D0-11BC061EDC2F}"/>
    <hyperlink ref="C224" location="'Factorial ANOVA'!B1" display="Top" xr:uid="{3C46F15E-93B3-46C2-9E52-D5449C132958}"/>
  </hyperlinks>
  <pageMargins left="0.7" right="0.7" top="0.75" bottom="0.75" header="0.3" footer="0.3"/>
  <pageSetup paperSize="9" orientation="portrait" r:id="rId1"/>
  <drawing r:id="rId2"/>
  <legacy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A83773082F1AB1439E113D0586F6EBD4" ma:contentTypeVersion="11" ma:contentTypeDescription="Create a new document." ma:contentTypeScope="" ma:versionID="51a11a736b5eace884f9c4adf0d71023">
  <xsd:schema xmlns:xsd="http://www.w3.org/2001/XMLSchema" xmlns:xs="http://www.w3.org/2001/XMLSchema" xmlns:p="http://schemas.microsoft.com/office/2006/metadata/properties" xmlns:ns2="a50c7f9c-d430-405a-b590-268a5f3e103a" xmlns:ns3="bb6c7e61-9e04-432a-86ea-c8fcd8f5f58b" targetNamespace="http://schemas.microsoft.com/office/2006/metadata/properties" ma:root="true" ma:fieldsID="ba7dfe55dd38d77ecbc093af254f5a41" ns2:_="" ns3:_="">
    <xsd:import namespace="a50c7f9c-d430-405a-b590-268a5f3e103a"/>
    <xsd:import namespace="bb6c7e61-9e04-432a-86ea-c8fcd8f5f58b"/>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KeyPoints" minOccurs="0"/>
                <xsd:element ref="ns2:MediaServiceKeyPoints" minOccurs="0"/>
                <xsd:element ref="ns2:MediaServiceAutoTags" minOccurs="0"/>
                <xsd:element ref="ns2:MediaServiceGenerationTime" minOccurs="0"/>
                <xsd:element ref="ns2:MediaServiceEventHashCode" minOccurs="0"/>
                <xsd:element ref="ns2:MediaServiceOCR" minOccurs="0"/>
                <xsd:element ref="ns3:SharedWithUsers" minOccurs="0"/>
                <xsd:element ref="ns3:SharedWithDetail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a50c7f9c-d430-405a-b590-268a5f3e103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KeyPoints" ma:index="11" nillable="true" ma:displayName="MediaServiceAutoKeyPoints" ma:hidden="true" ma:internalName="MediaServiceAutoKeyPoints" ma:readOnly="true">
      <xsd:simpleType>
        <xsd:restriction base="dms:Note"/>
      </xsd:simpleType>
    </xsd:element>
    <xsd:element name="MediaServiceKeyPoints" ma:index="12" nillable="true" ma:displayName="KeyPoints" ma:internalName="MediaServiceKeyPoints" ma:readOnly="true">
      <xsd:simpleType>
        <xsd:restriction base="dms:Note">
          <xsd:maxLength value="255"/>
        </xsd:restriction>
      </xsd:simpleType>
    </xsd:element>
    <xsd:element name="MediaServiceAutoTags" ma:index="13" nillable="true" ma:displayName="Tags" ma:internalName="MediaServiceAutoTags" ma:readOnly="true">
      <xsd:simpleType>
        <xsd:restriction base="dms:Text"/>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bb6c7e61-9e04-432a-86ea-c8fcd8f5f58b"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73EAB516-17B7-47D1-B434-1E5E3FD8AB0B}">
  <ds:schemaRefs>
    <ds:schemaRef ds:uri="http://schemas.microsoft.com/sharepoint/v3/contenttype/forms"/>
  </ds:schemaRefs>
</ds:datastoreItem>
</file>

<file path=customXml/itemProps2.xml><?xml version="1.0" encoding="utf-8"?>
<ds:datastoreItem xmlns:ds="http://schemas.openxmlformats.org/officeDocument/2006/customXml" ds:itemID="{BDBF0761-F912-498B-A4C8-0592564159E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a50c7f9c-d430-405a-b590-268a5f3e103a"/>
    <ds:schemaRef ds:uri="bb6c7e61-9e04-432a-86ea-c8fcd8f5f58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83ECDC7D-A562-4BE1-A353-523829E6BFF4}">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34</vt:i4>
      </vt:variant>
    </vt:vector>
  </HeadingPairs>
  <TitlesOfParts>
    <vt:vector size="34" baseType="lpstr">
      <vt:lpstr>Indholdsfortegnelse</vt:lpstr>
      <vt:lpstr>Hjælp!</vt:lpstr>
      <vt:lpstr>Korrelation</vt:lpstr>
      <vt:lpstr>Reliabilitet-Validitet</vt:lpstr>
      <vt:lpstr>Lineær regression</vt:lpstr>
      <vt:lpstr>Multipel regression</vt:lpstr>
      <vt:lpstr>Faktoranalyse</vt:lpstr>
      <vt:lpstr>ANOVA</vt:lpstr>
      <vt:lpstr>Factorial ANOVA</vt:lpstr>
      <vt:lpstr>ANCOVA</vt:lpstr>
      <vt:lpstr>Repeated Measures ANOVA</vt:lpstr>
      <vt:lpstr>Factorial Rep-Measures ANOVA</vt:lpstr>
      <vt:lpstr>Logistisk Regression</vt:lpstr>
      <vt:lpstr>Symbolforklaring</vt:lpstr>
      <vt:lpstr>Tabeller</vt:lpstr>
      <vt:lpstr>Deskriptiv statistik</vt:lpstr>
      <vt:lpstr>Single-case z-test</vt:lpstr>
      <vt:lpstr>One-sample t-test</vt:lpstr>
      <vt:lpstr>Single-case t-test</vt:lpstr>
      <vt:lpstr>z-test af middelværdi</vt:lpstr>
      <vt:lpstr>Paired-samples t-test</vt:lpstr>
      <vt:lpstr>Power-Binominal-test</vt:lpstr>
      <vt:lpstr>Binominal-test</vt:lpstr>
      <vt:lpstr>(Wilcoxon-matched-pairs-test)</vt:lpstr>
      <vt:lpstr>Independent-samples t-test</vt:lpstr>
      <vt:lpstr>Chi-square-test</vt:lpstr>
      <vt:lpstr>Wilcoxon-Mann-Whitney-test</vt:lpstr>
      <vt:lpstr>Probability</vt:lpstr>
      <vt:lpstr>Power (t-tests)</vt:lpstr>
      <vt:lpstr>Power Generelt</vt:lpstr>
      <vt:lpstr>Missing data</vt:lpstr>
      <vt:lpstr>SPSS Vejledninger</vt:lpstr>
      <vt:lpstr>SPSS Vejledninger 2</vt:lpstr>
      <vt:lpstr>Glossary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2024-02-05T13:52:44Z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0x010100A83773082F1AB1439E113D0586F6EBD4</vt:lpwstr>
  </property>
</Properties>
</file>